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NMR-65-02\Desktop\рип\"/>
    </mc:Choice>
  </mc:AlternateContent>
  <xr:revisionPtr revIDLastSave="0" documentId="8_{BF9113DD-A807-4117-8B54-727C5DC09A53}" xr6:coauthVersionLast="37" xr6:coauthVersionMax="37" xr10:uidLastSave="{00000000-0000-0000-0000-000000000000}"/>
  <bookViews>
    <workbookView xWindow="0" yWindow="0" windowWidth="28800" windowHeight="12225" xr2:uid="{00000000-000D-0000-FFFF-FFFF00000000}"/>
  </bookViews>
  <sheets>
    <sheet name="Лист1" sheetId="1" r:id="rId1"/>
  </sheets>
  <definedNames>
    <definedName name="_xlnm.Print_Area" localSheetId="0">Лист1!$A$1:$I$210</definedName>
  </definedNames>
  <calcPr calcId="179021"/>
</workbook>
</file>

<file path=xl/calcChain.xml><?xml version="1.0" encoding="utf-8"?>
<calcChain xmlns="http://schemas.openxmlformats.org/spreadsheetml/2006/main">
  <c r="H45" i="1" l="1"/>
  <c r="H43" i="1"/>
  <c r="H54" i="1"/>
  <c r="H56" i="1"/>
  <c r="H57" i="1"/>
  <c r="H39" i="1"/>
  <c r="H80" i="1"/>
  <c r="H149" i="1"/>
  <c r="H163" i="1"/>
  <c r="H21" i="1"/>
  <c r="H20" i="1" s="1"/>
  <c r="H13" i="1" s="1"/>
  <c r="H30" i="1"/>
  <c r="H27" i="1"/>
  <c r="H164" i="1"/>
  <c r="H141" i="1"/>
  <c r="H158" i="1"/>
  <c r="H157" i="1" s="1"/>
  <c r="H134" i="1" s="1"/>
  <c r="H72" i="1"/>
  <c r="H84" i="1"/>
  <c r="H200" i="1"/>
  <c r="H199" i="1"/>
  <c r="H152" i="1"/>
  <c r="H155" i="1"/>
  <c r="H148" i="1"/>
  <c r="H75" i="1"/>
  <c r="H74" i="1"/>
  <c r="H165" i="1"/>
  <c r="H52" i="1"/>
  <c r="H63" i="1"/>
  <c r="H44" i="1"/>
  <c r="H129" i="1"/>
  <c r="H109" i="1"/>
  <c r="H108" i="1" s="1"/>
  <c r="H69" i="1"/>
  <c r="H85" i="1"/>
  <c r="H83" i="1" s="1"/>
  <c r="H48" i="1"/>
  <c r="H160" i="1"/>
  <c r="H202" i="1"/>
  <c r="H201" i="1"/>
  <c r="H139" i="1"/>
  <c r="H115" i="1"/>
  <c r="H42" i="1"/>
  <c r="H40" i="1"/>
  <c r="H19" i="1"/>
  <c r="H18" i="1"/>
  <c r="H126" i="1"/>
  <c r="H46" i="1"/>
  <c r="H135" i="1"/>
  <c r="H16" i="1"/>
  <c r="H23" i="1"/>
  <c r="H162" i="1"/>
  <c r="H14" i="1"/>
  <c r="H66" i="1"/>
  <c r="H24" i="1"/>
  <c r="H117" i="1"/>
  <c r="H116" i="1"/>
  <c r="H131" i="1"/>
  <c r="H130" i="1" s="1"/>
  <c r="H125" i="1" s="1"/>
  <c r="H198" i="1"/>
  <c r="H197" i="1"/>
  <c r="H114" i="1"/>
  <c r="H111" i="1"/>
  <c r="H103" i="1"/>
  <c r="H123" i="1"/>
  <c r="H37" i="1"/>
  <c r="H36" i="1" s="1"/>
  <c r="H101" i="1"/>
  <c r="H12" i="1"/>
  <c r="H11" i="1"/>
  <c r="H10" i="1"/>
  <c r="H128" i="1"/>
  <c r="H137" i="1"/>
  <c r="H118" i="1"/>
  <c r="H132" i="1"/>
  <c r="H86" i="1"/>
  <c r="H168" i="1"/>
  <c r="H99" i="1"/>
  <c r="H205" i="1"/>
  <c r="H204" i="1" s="1"/>
  <c r="H50" i="1"/>
  <c r="H34" i="1"/>
  <c r="H33" i="1" s="1"/>
  <c r="H59" i="1"/>
  <c r="H61" i="1"/>
  <c r="H105" i="1"/>
  <c r="H102" i="1"/>
  <c r="H68" i="1"/>
  <c r="H65" i="1" l="1"/>
  <c r="H207" i="1" s="1"/>
  <c r="H32" i="1"/>
  <c r="H208" i="1" l="1"/>
</calcChain>
</file>

<file path=xl/sharedStrings.xml><?xml version="1.0" encoding="utf-8"?>
<sst xmlns="http://schemas.openxmlformats.org/spreadsheetml/2006/main" count="552" uniqueCount="294">
  <si>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обл., в т.ч. ПВР</t>
  </si>
  <si>
    <t xml:space="preserve">Програма з енергозбереження та енергоефективності у Центрі комплексної реабілітації для дітей з інвалідністю «Віра» Ніжинської міської ради на 2019рік </t>
  </si>
  <si>
    <t>Міська цільова програма  з енергозбереження та енергоефективності у Територіальному центрі соціального обслуговування (надання соціальних послуг)  Ніжинської міської ради Чернігівської області на 2019рік</t>
  </si>
  <si>
    <t>Проект перможець громадського бюджету "Бібліотека без обмежень" КЕКВ3110 +52000грн., КЕКВ3142 + 213000грн.</t>
  </si>
  <si>
    <t>Проект переможець громадського бюджету "Міський екологічний центр при краєзнавчому музеї імені Івана Спаського""</t>
  </si>
  <si>
    <t xml:space="preserve">Програма  розвитку культури, мистецтва і охорони культурної спадщини на 2019 рік 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проф.бездрот.радіосистема-25000грн.)
</t>
  </si>
  <si>
    <t>Придбання музичного інструменту для Ніжинської дитячої хореографічної школи Ніжинської міської ради Чернігівської області</t>
  </si>
  <si>
    <t>Субвенція з обл.бюдж.на виконання доручень виборців депутатами обл.ради (зміцнення матеріально-технічної бази хореографічної школи)</t>
  </si>
  <si>
    <t>Капітальний ремонт даху адмінбудівлі КП КК "Північна" по вул.Космонавтів,43/2 в м.Ніжин, Чернігівська обл.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</si>
  <si>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 т.ч.ПВР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</si>
  <si>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</si>
  <si>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</si>
  <si>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</si>
  <si>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</si>
  <si>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Будівництво фізкультурно-оздоровчого комплексу з басейнами (типової будівлі басейну "Н2О-Classic") по вул.Незалежності, м.Ніжин,Чернігівська обл., в т.ч.ПВР</t>
  </si>
  <si>
    <t xml:space="preserve">Будівництво системи відеоспостереження для розпізнавання обличчя на площі ім. І. Франка в м.Ніжин, Чернігівської обл., в т.ч.ПВР </t>
  </si>
  <si>
    <t>Капіт.ремонт елементів благоустрою з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 в т.ч.ПВР</t>
  </si>
  <si>
    <t>МЦП "Розробка схем та пректних рішень масового застосування та детального планування  на 2019"(виготовлення детального плану території скверу ім.Б.Хмельницького)</t>
  </si>
  <si>
    <t>Будівництво ЛЕП по вул.Арвата, Афганців, П.Морозова із встановленням КТП в м.Ніжин Чернігівської обл., в т.ч. ПВР</t>
  </si>
  <si>
    <t>Будівництво (комплексного) спортивного майданчика для фізкультурно-оздоровчих занять по вул.Космонавтів, 90 м. Ніжин, Чернігівська область (в.з.)</t>
  </si>
  <si>
    <t>Будівництво дитячого майданчику в сквері “Театральний” в м.Ніжин, Чернігівської області (в.з.)</t>
  </si>
  <si>
    <t>Будівництво спортивного майданчика по вул. Об’їжджа, 123, м.Ніжин, Чернігівськох області (в.з.)</t>
  </si>
  <si>
    <t>Субвенція з державного бюджету місцевим бюджетам на здійснення природоохоронних заходів на об’єктах комунальної власності (Реконструкція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</si>
  <si>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</si>
  <si>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</si>
  <si>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</si>
  <si>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</si>
  <si>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</si>
  <si>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</si>
  <si>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</si>
  <si>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</si>
  <si>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</si>
  <si>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</si>
  <si>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</si>
  <si>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</si>
  <si>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</si>
  <si>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</si>
  <si>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</si>
  <si>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</si>
  <si>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</si>
  <si>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</si>
  <si>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</si>
  <si>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</si>
  <si>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</si>
  <si>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</si>
  <si>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</si>
  <si>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</si>
  <si>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</si>
  <si>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</si>
  <si>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</si>
  <si>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</si>
  <si>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</si>
  <si>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1217321</t>
  </si>
  <si>
    <t>1217322</t>
  </si>
  <si>
    <t>1217330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</si>
  <si>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</si>
  <si>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</si>
  <si>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</si>
  <si>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</si>
  <si>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</si>
  <si>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</si>
  <si>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</si>
  <si>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</si>
  <si>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</si>
  <si>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</si>
  <si>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Капітальне будівництва (придбання)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</si>
  <si>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</si>
  <si>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</si>
  <si>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</si>
  <si>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</si>
  <si>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</si>
  <si>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</si>
  <si>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</si>
  <si>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</si>
  <si>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</si>
  <si>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</si>
  <si>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</si>
  <si>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</si>
  <si>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</si>
  <si>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</si>
  <si>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</si>
  <si>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</si>
  <si>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</si>
  <si>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</si>
  <si>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</si>
  <si>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0217660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</si>
  <si>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</si>
  <si>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</si>
  <si>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</si>
  <si>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</si>
  <si>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</si>
  <si>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</si>
  <si>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</si>
  <si>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</si>
  <si>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</si>
  <si>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</si>
  <si>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</si>
  <si>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</si>
  <si>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</si>
  <si>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</si>
  <si>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</si>
  <si>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</si>
  <si>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</si>
  <si>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</si>
  <si>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</si>
  <si>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</si>
  <si>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</si>
  <si>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</si>
  <si>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</si>
  <si>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</si>
  <si>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</si>
  <si>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</si>
  <si>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</si>
  <si>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</si>
  <si>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0212030</t>
  </si>
  <si>
    <t>Лікарсько-акушерська допомога вагітним, породіллямта новонародженим</t>
  </si>
  <si>
    <t>3210</t>
  </si>
  <si>
    <t>0733</t>
  </si>
  <si>
    <t>Реставрація та пристосування пам’ятки архітектури комплексу споруд "Поштова станція", 2-й етап, в т.ч. 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</si>
  <si>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</si>
  <si>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</si>
  <si>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</si>
  <si>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</si>
  <si>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</si>
  <si>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</si>
  <si>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</si>
  <si>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</si>
  <si>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</si>
  <si>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</si>
  <si>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</si>
  <si>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</si>
  <si>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</si>
  <si>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</si>
  <si>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</si>
  <si>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</si>
  <si>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</si>
  <si>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</si>
  <si>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</si>
  <si>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</si>
  <si>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</si>
  <si>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</si>
  <si>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</si>
  <si>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</si>
  <si>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</si>
  <si>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</si>
  <si>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Придбання обладнання та інвентарю для закладів освіти м.Ніжин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</si>
  <si>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</si>
  <si>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</si>
  <si>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</si>
  <si>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</si>
  <si>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</si>
  <si>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</si>
  <si>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</si>
  <si>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</si>
  <si>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</si>
  <si>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0217363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</si>
  <si>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</si>
  <si>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</si>
  <si>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</si>
  <si>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</si>
  <si>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</si>
  <si>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</si>
  <si>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</si>
  <si>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</si>
  <si>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</si>
  <si>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</si>
  <si>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</si>
  <si>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</si>
  <si>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</si>
  <si>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</si>
  <si>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</si>
  <si>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</si>
  <si>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</si>
  <si>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</si>
  <si>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</si>
  <si>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</si>
  <si>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</si>
  <si>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</si>
  <si>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</si>
  <si>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</si>
  <si>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1017363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</si>
  <si>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</si>
  <si>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</si>
  <si>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</si>
  <si>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</si>
  <si>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</si>
  <si>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</si>
  <si>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</si>
  <si>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</si>
  <si>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</si>
  <si>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</si>
  <si>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</si>
  <si>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</si>
  <si>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</si>
  <si>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</si>
  <si>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</t>
  </si>
  <si>
    <t>Організація благоустрою населених пунктів</t>
  </si>
  <si>
    <t>Проект перможець громадського бюджету " Автобусні зупинки-це зручно, затишно, безпечно""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</si>
  <si>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</si>
  <si>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</si>
  <si>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1000000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</si>
  <si>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</si>
  <si>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</si>
  <si>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</si>
  <si>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</si>
  <si>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</si>
  <si>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</si>
  <si>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</si>
  <si>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</si>
  <si>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</si>
  <si>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</si>
  <si>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</si>
  <si>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</si>
  <si>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</si>
  <si>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</si>
  <si>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</si>
  <si>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</si>
  <si>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</si>
  <si>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</si>
  <si>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</si>
  <si>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</si>
  <si>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</si>
  <si>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комп’терної техніки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</si>
  <si>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</si>
  <si>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</si>
  <si>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</si>
  <si>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</si>
  <si>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</si>
  <si>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</si>
  <si>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</si>
  <si>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</si>
  <si>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</si>
  <si>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Реконструкція житлового фонду (приміщень)</t>
  </si>
  <si>
    <t>1217350</t>
  </si>
  <si>
    <t>Розроблення схем планування та забудови територій (містобудівна документація)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</si>
  <si>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</si>
  <si>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</si>
  <si>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</si>
  <si>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</si>
  <si>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</si>
  <si>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</si>
  <si>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</si>
  <si>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</si>
  <si>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</si>
  <si>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</si>
  <si>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</si>
  <si>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Придбання лічильників води в ЗОШ №1,3,15,16,17-70500, протироч.машина для ЗОШ №17-10000грн, побутова техніка та обладнання для дошкільного підрозділу В ЗОШ I-Iiст №14-145600грн, посудомийних машин-195000грн</t>
  </si>
  <si>
    <t>1010160</t>
  </si>
  <si>
    <t>Придбання комп’ютерної техніки</t>
  </si>
  <si>
    <t>Придбання шолому та перчаток боксерських Winning-22000грн, містка для стрибків-14400грн</t>
  </si>
  <si>
    <t>0212100</t>
  </si>
  <si>
    <t>2100</t>
  </si>
  <si>
    <t>Стоматологічна допомога населенню</t>
  </si>
  <si>
    <t>0217670</t>
  </si>
  <si>
    <t>Внески до статутного капіталу КНП "Ніжинськиий  міський центр ПМСД"</t>
  </si>
  <si>
    <t>0217350</t>
  </si>
  <si>
    <t xml:space="preserve"> Співфінансування субвенції з державного бюджету місцевим бюджетам на формування інфраструктури об’єднаних територіальних громад</t>
  </si>
  <si>
    <t>0722</t>
  </si>
  <si>
    <t>11000</t>
  </si>
  <si>
    <t xml:space="preserve">№   -59/ 2019  від 29 серпня 2019 року 
                                                                     </t>
  </si>
  <si>
    <t>Капітальний ремонт приміщення Інклюзивно-ресурсного центру, в т.ч. ПВР</t>
  </si>
  <si>
    <t>Придбання комп’ютерів- 454 800грн.</t>
  </si>
  <si>
    <t>Субвенція з обл.бюдж.на виконання доручень виборців депутатами обл.ради 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-25 000грн)</t>
  </si>
  <si>
    <t xml:space="preserve">МЦП оснащення медичною технікою та виробами медичного призначення 2019-2020рр. (мікроскоп операційний офтальмологічний YZ20P5-"БІОМЕД" -400000грн., опромінювачі ультрафіолетові екрановані бактерицидні (3шт) -32100грн., електрокардіограф -17000грн., камера ультрафіолетова-10300грн. для інфекц.відділення, пересувний рентгендіагностичний комплекс -460000грн., відеогастроскоп в наборі -1540000грн.) </t>
  </si>
  <si>
    <t>МЦП підтримки співвласників багатоквартирних житлових будинків та капітального ремонту житлового фонду м.Ніжина на 2019 рік 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</si>
  <si>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Будівництво системи водовідведення по вул.Незалежності в м.Ніжин Чернігівської обл.</t>
  </si>
  <si>
    <t>Реконструкція пішоходної частини з елементами благоустрою території, прилеглої до адмінбудівлі за адресою пл.імені І.Франка в м.Ніжин Чернігівської обл.</t>
  </si>
  <si>
    <t xml:space="preserve">Реконструкція КНС біля р.Остер по вул.Набережна в м.Ніжин, Чернігівської обл., в т.ч. ПВР </t>
  </si>
  <si>
    <t>Реконструкція центральної КНС по вул.Синяківська в м.Ніжин, Чернігівської обл. 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матеріалів", в т.ч.ПВР.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</si>
  <si>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област, в т.ч. ПВР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</si>
  <si>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вул.Незалежності у м.Ніжин Чернігівської обл.,в т.ч. ПВР</t>
  </si>
  <si>
    <t xml:space="preserve">Реконструкція приміщень школи I-II ст.№14 з метою відкриття дошкільного навчального закладу в системі навчальновиховний комплекс школа-сад №14  м.Ніжин, вул.Шекерогринівська,54-А, в т.ч.ПВР        </t>
  </si>
  <si>
    <t>Придбання  комп’ютерної техніки -117700грн, фотоапарат -18000грн, лазерний проектор -28000грн, кондиціонер -29000грн, мережевого комутатора -7300грн.</t>
  </si>
  <si>
    <t>Програма національно-патріотичного виховання дітей та молоді м.Ніжина на 2018-2020 роки (придбання овального столу для облаштування музейної кімнати у військоматі)</t>
  </si>
  <si>
    <t xml:space="preserve">КП Молодіжний центр на придбання  орг.техніки (ноутбук, багатофункц. пристрій) 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</si>
  <si>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LCS-187,0 тис.грн; виготовлення цифрових векторних топографічних планів масштабу 1:2000 на територію населених пунктів с.Кунашівка, с.Наумівське, с.Паливода Ніжинської міської ради Чернігівської обл.в системі координат UA UCS 2000/ LCS 74-66,0 тис.грн</t>
  </si>
  <si>
    <t>Придбання медичного обладнання для акушерського відділення КЛПЗ "Ніжинський міський пологовий будинок"/ КНП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</si>
  <si>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будинок"/ КНП "Ніжинський міський пологовий будинок"</t>
  </si>
  <si>
    <t>Кпітальний ремонт вхідного вузла та коридору I поверху блоку Б КЛПЗ  "Ніжинський міський пологовий будинок"/ КНП "Ніжинський міський пологовий будинок"</t>
  </si>
  <si>
    <t>Капітальний ремонт II та III поверхів блоку Б, КЛПЗ  "Ніжинський міський пологовий будинок"/ КНП "Ніжинський міський пологовий будинок", в т.ч.ПВР</t>
  </si>
  <si>
    <t>Субвенція з облас.бюдж.за рахунок залишку коштів освіт.субв, що утворилась на почат.бюдж.періоду на придбання обладнання для оснащення ресурсних кімнат</t>
  </si>
  <si>
    <t>Субвенція з обл.бюдж.на виконання доручень виборців депутатами обл.ради (зміцнення матеріально-технічної бази ліцею +15000грн, ЗОШ №14 +10000грн, ЗОШ №5 +10000грн (придбання мультимедійного обладнання)),покращ.матер.-техніч.бази  ЗОШ I-IІІ ст.№15-10000грн.</t>
  </si>
  <si>
    <t>Проект переможець громадського бюджету "Сучасним дітям -сучасний спортивний майданчик"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</si>
  <si>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(придб.комп) </t>
  </si>
  <si>
    <t>Проект переможець громадського бюджету "Створення креатив-простору актової зали ЗОШ I-II ст. №1</t>
  </si>
  <si>
    <t>Капітальний ремонт покрівлі ЗОШ I-III ст.№15 по вул.Об’їжджа,123, в т.ч. ПВР</t>
  </si>
  <si>
    <t>Закупівля обладнання для закладів загальної середньої освіти м.Ніжин Чернігівської області (в.з.)</t>
  </si>
  <si>
    <t>Закупівля ноутбука для ДНЗ №1 "Барвінок" Ніжинської міської ради, вул.Батюка,10, м.Ніжин, Чернігівська область (в.з.)</t>
  </si>
  <si>
    <t>Закупівля принтера, ноутбука, проектора для ДНЗ №14 "Соколятко" Ніжинської міської ради, вул.Космонавтів 44 Б, м.Ніжин, Чернігівська область (в.з.)</t>
  </si>
  <si>
    <t>Закупівля ноутбуків для ДНЗ №17 "Перлинка" Ніжинської міської ради, м.Ніжин, Шевченка 99, Чернігівська область (в.з.)</t>
  </si>
  <si>
    <t>Закупівля мікрофона, комп’ютерної техніки для ДНЗ №25 "Зірочка" Ніжинської міської ради, м.Ніжин, Чернігівська область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</si>
  <si>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вул.Гоголя, 15 (в.з.)</t>
  </si>
  <si>
    <t>Закупівля комплекту обладнання для уроків плавання,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</si>
  <si>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м.Ніжин Чернігівської області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</si>
</sst>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0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2">
    <cellStyle name="Звичайний_Додаток _ 3 зм_ни 4575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6"/>
  <sheetViews>
    <sheetView tabSelected="1" view="pageBreakPreview" topLeftCell="A199" zoomScaleSheetLayoutView="100" workbookViewId="0">
      <selection activeCell="E82" sqref="E82"/>
    </sheetView>
  </sheetViews>
  <sheetFormatPr defaultRowHeight="15" x14ac:dyDescent="0.2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5.8554687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 x14ac:dyDescent="0.3">
      <c r="E1" s="80"/>
      <c r="F1" s="81"/>
      <c r="G1" s="81"/>
      <c r="H1" s="95" t="s">
        <v>173</v>
      </c>
      <c r="I1" s="95"/>
    </row>
    <row r="2" spans="1:10" ht="18.75" customHeight="1" x14ac:dyDescent="0.3">
      <c r="E2" s="95" t="s">
        <v>174</v>
      </c>
      <c r="F2" s="95"/>
      <c r="G2" s="95"/>
      <c r="H2" s="95"/>
      <c r="I2" s="95"/>
    </row>
    <row r="3" spans="1:10" ht="24.75" customHeight="1" x14ac:dyDescent="0.25">
      <c r="A3" s="1"/>
      <c r="B3" s="1"/>
      <c r="C3" s="1"/>
      <c r="D3" s="1"/>
      <c r="E3" s="99" t="s">
        <v>259</v>
      </c>
      <c r="F3" s="99"/>
      <c r="G3" s="99"/>
      <c r="H3" s="99"/>
      <c r="I3" s="99"/>
      <c r="J3" s="1"/>
    </row>
    <row r="4" spans="1:10" ht="4.5" hidden="1" customHeight="1" x14ac:dyDescent="0.25"/>
    <row r="5" spans="1:10" hidden="1" x14ac:dyDescent="0.25"/>
    <row r="6" spans="1:10" ht="18.75" x14ac:dyDescent="0.3">
      <c r="A6" s="96" t="s">
        <v>33</v>
      </c>
      <c r="B6" s="96"/>
      <c r="C6" s="96"/>
      <c r="D6" s="96"/>
      <c r="E6" s="96"/>
      <c r="F6" s="96"/>
      <c r="G6" s="96"/>
      <c r="H6" s="96"/>
      <c r="I6" s="96"/>
    </row>
    <row r="7" spans="1:10" ht="0.75" customHeight="1" x14ac:dyDescent="0.25"/>
    <row r="8" spans="1:10" ht="153" customHeight="1" x14ac:dyDescent="0.25">
      <c r="A8" s="3" t="s">
        <v>30</v>
      </c>
      <c r="B8" s="3" t="s">
        <v>31</v>
      </c>
      <c r="C8" s="3" t="s">
        <v>32</v>
      </c>
      <c r="D8" s="3" t="s">
        <v>29</v>
      </c>
      <c r="E8" s="4" t="s">
        <v>23</v>
      </c>
      <c r="F8" s="4" t="s">
        <v>24</v>
      </c>
      <c r="G8" s="4" t="s">
        <v>25</v>
      </c>
      <c r="H8" s="4" t="s">
        <v>26</v>
      </c>
      <c r="I8" s="4" t="s">
        <v>27</v>
      </c>
    </row>
    <row r="9" spans="1:10" ht="15.75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 x14ac:dyDescent="0.25">
      <c r="A10" s="22" t="s">
        <v>46</v>
      </c>
      <c r="B10" s="22" t="s">
        <v>56</v>
      </c>
      <c r="C10" s="22"/>
      <c r="D10" s="7" t="s">
        <v>40</v>
      </c>
      <c r="E10" s="2"/>
      <c r="F10" s="2"/>
      <c r="G10" s="2"/>
      <c r="H10" s="59">
        <f>H11</f>
        <v>12400000</v>
      </c>
      <c r="I10" s="2"/>
    </row>
    <row r="11" spans="1:10" ht="18.75" customHeight="1" x14ac:dyDescent="0.25">
      <c r="A11" s="22" t="s">
        <v>66</v>
      </c>
      <c r="B11" s="7">
        <v>7640</v>
      </c>
      <c r="C11" s="22" t="s">
        <v>51</v>
      </c>
      <c r="D11" s="8" t="s">
        <v>74</v>
      </c>
      <c r="E11" s="2"/>
      <c r="F11" s="2"/>
      <c r="G11" s="2"/>
      <c r="H11" s="59">
        <f>H12</f>
        <v>12400000</v>
      </c>
      <c r="I11" s="2"/>
    </row>
    <row r="12" spans="1:10" ht="98.25" customHeight="1" x14ac:dyDescent="0.25">
      <c r="A12" s="2"/>
      <c r="B12" s="2">
        <v>3132</v>
      </c>
      <c r="C12" s="22"/>
      <c r="D12" s="42" t="s">
        <v>64</v>
      </c>
      <c r="E12" s="15" t="s">
        <v>109</v>
      </c>
      <c r="F12" s="2"/>
      <c r="G12" s="2"/>
      <c r="H12" s="85">
        <f>12400000</f>
        <v>12400000</v>
      </c>
      <c r="I12" s="2"/>
    </row>
    <row r="13" spans="1:10" ht="44.25" customHeight="1" x14ac:dyDescent="0.25">
      <c r="A13" s="7">
        <v>1200000</v>
      </c>
      <c r="B13" s="7">
        <v>12</v>
      </c>
      <c r="C13" s="22"/>
      <c r="D13" s="43" t="s">
        <v>34</v>
      </c>
      <c r="E13" s="7"/>
      <c r="F13" s="7"/>
      <c r="G13" s="7"/>
      <c r="H13" s="59">
        <f>H14+H16+H18+H20+H30</f>
        <v>5072651.24</v>
      </c>
      <c r="I13" s="7"/>
    </row>
    <row r="14" spans="1:10" ht="35.25" customHeight="1" x14ac:dyDescent="0.25">
      <c r="A14" s="7">
        <v>1216030</v>
      </c>
      <c r="B14" s="7">
        <v>6030</v>
      </c>
      <c r="C14" s="22" t="s">
        <v>175</v>
      </c>
      <c r="D14" s="43" t="s">
        <v>196</v>
      </c>
      <c r="E14" s="7"/>
      <c r="F14" s="7"/>
      <c r="G14" s="7"/>
      <c r="H14" s="59">
        <f>H15</f>
        <v>28533.24</v>
      </c>
      <c r="I14" s="7"/>
    </row>
    <row r="15" spans="1:10" ht="35.25" customHeight="1" x14ac:dyDescent="0.25">
      <c r="A15" s="7"/>
      <c r="B15" s="46">
        <v>3110</v>
      </c>
      <c r="C15" s="22"/>
      <c r="D15" s="42" t="s">
        <v>92</v>
      </c>
      <c r="E15" s="55" t="s">
        <v>211</v>
      </c>
      <c r="F15" s="7"/>
      <c r="G15" s="7"/>
      <c r="H15" s="76">
        <v>28533.24</v>
      </c>
      <c r="I15" s="7"/>
    </row>
    <row r="16" spans="1:10" ht="35.25" customHeight="1" x14ac:dyDescent="0.25">
      <c r="A16" s="7">
        <v>1217310</v>
      </c>
      <c r="B16" s="7">
        <v>7310</v>
      </c>
      <c r="C16" s="74" t="s">
        <v>67</v>
      </c>
      <c r="D16" s="8" t="s">
        <v>215</v>
      </c>
      <c r="E16" s="87"/>
      <c r="F16" s="7"/>
      <c r="G16" s="7"/>
      <c r="H16" s="59">
        <f>H17</f>
        <v>522000</v>
      </c>
      <c r="I16" s="7"/>
    </row>
    <row r="17" spans="1:9" ht="84.75" customHeight="1" x14ac:dyDescent="0.25">
      <c r="A17" s="7"/>
      <c r="B17" s="56">
        <v>3141</v>
      </c>
      <c r="C17" s="49"/>
      <c r="D17" s="55" t="s">
        <v>232</v>
      </c>
      <c r="E17" s="83" t="s">
        <v>264</v>
      </c>
      <c r="F17" s="7"/>
      <c r="G17" s="7"/>
      <c r="H17" s="76">
        <v>522000</v>
      </c>
      <c r="I17" s="7"/>
    </row>
    <row r="18" spans="1:9" ht="35.25" customHeight="1" x14ac:dyDescent="0.25">
      <c r="A18" s="16" t="s">
        <v>53</v>
      </c>
      <c r="B18" s="19">
        <v>7322</v>
      </c>
      <c r="C18" s="62" t="s">
        <v>67</v>
      </c>
      <c r="D18" s="8" t="s">
        <v>58</v>
      </c>
      <c r="E18" s="24"/>
      <c r="F18" s="2"/>
      <c r="G18" s="2"/>
      <c r="H18" s="9">
        <f>H19</f>
        <v>88783</v>
      </c>
      <c r="I18" s="7"/>
    </row>
    <row r="19" spans="1:9" ht="35.25" customHeight="1" x14ac:dyDescent="0.25">
      <c r="A19" s="16"/>
      <c r="B19" s="56">
        <v>3142</v>
      </c>
      <c r="C19" s="49"/>
      <c r="D19" s="41" t="s">
        <v>63</v>
      </c>
      <c r="E19" s="24" t="s">
        <v>119</v>
      </c>
      <c r="F19" s="2"/>
      <c r="G19" s="2"/>
      <c r="H19" s="84">
        <f>2400000-900000-481217-930000</f>
        <v>88783</v>
      </c>
      <c r="I19" s="7"/>
    </row>
    <row r="20" spans="1:9" ht="27.75" customHeight="1" x14ac:dyDescent="0.25">
      <c r="A20" s="7">
        <v>1217330</v>
      </c>
      <c r="B20" s="7">
        <v>7330</v>
      </c>
      <c r="C20" s="22" t="s">
        <v>67</v>
      </c>
      <c r="D20" s="43" t="s">
        <v>36</v>
      </c>
      <c r="E20" s="7"/>
      <c r="F20" s="7"/>
      <c r="G20" s="7"/>
      <c r="H20" s="9">
        <f>H21+H22+H23+H24+H25+H26+H27+H28+H29</f>
        <v>3627118</v>
      </c>
      <c r="I20" s="7"/>
    </row>
    <row r="21" spans="1:9" ht="37.5" customHeight="1" x14ac:dyDescent="0.25">
      <c r="A21" s="2"/>
      <c r="B21" s="2">
        <v>3122</v>
      </c>
      <c r="C21" s="21"/>
      <c r="D21" s="42" t="s">
        <v>103</v>
      </c>
      <c r="E21" s="10" t="s">
        <v>161</v>
      </c>
      <c r="F21" s="2"/>
      <c r="G21" s="2"/>
      <c r="H21" s="57">
        <f>300000+64104+100000</f>
        <v>464104</v>
      </c>
      <c r="I21" s="2"/>
    </row>
    <row r="22" spans="1:9" ht="37.5" customHeight="1" x14ac:dyDescent="0.25">
      <c r="A22" s="2"/>
      <c r="B22" s="2">
        <v>3122</v>
      </c>
      <c r="C22" s="21"/>
      <c r="D22" s="42" t="s">
        <v>103</v>
      </c>
      <c r="E22" s="10" t="s">
        <v>162</v>
      </c>
      <c r="F22" s="2"/>
      <c r="G22" s="2"/>
      <c r="H22" s="57">
        <v>221127</v>
      </c>
      <c r="I22" s="2"/>
    </row>
    <row r="23" spans="1:9" ht="31.5" customHeight="1" x14ac:dyDescent="0.25">
      <c r="A23" s="2"/>
      <c r="B23" s="2">
        <v>3122</v>
      </c>
      <c r="C23" s="21"/>
      <c r="D23" s="42" t="s">
        <v>103</v>
      </c>
      <c r="E23" s="10" t="s">
        <v>265</v>
      </c>
      <c r="F23" s="2"/>
      <c r="G23" s="2"/>
      <c r="H23" s="52">
        <f>2325000-1825000</f>
        <v>500000</v>
      </c>
      <c r="I23" s="2"/>
    </row>
    <row r="24" spans="1:9" ht="52.5" customHeight="1" x14ac:dyDescent="0.25">
      <c r="A24" s="2"/>
      <c r="B24" s="2">
        <v>3142</v>
      </c>
      <c r="C24" s="21"/>
      <c r="D24" s="45" t="s">
        <v>63</v>
      </c>
      <c r="E24" s="10" t="s">
        <v>266</v>
      </c>
      <c r="F24" s="2"/>
      <c r="G24" s="2"/>
      <c r="H24" s="52">
        <f>3325000-2325000</f>
        <v>1000000</v>
      </c>
      <c r="I24" s="2"/>
    </row>
    <row r="25" spans="1:9" ht="38.25" customHeight="1" x14ac:dyDescent="0.25">
      <c r="A25" s="2"/>
      <c r="B25" s="2">
        <v>3142</v>
      </c>
      <c r="C25" s="21"/>
      <c r="D25" s="45" t="s">
        <v>63</v>
      </c>
      <c r="E25" s="10" t="s">
        <v>267</v>
      </c>
      <c r="F25" s="2"/>
      <c r="G25" s="2"/>
      <c r="H25" s="57">
        <v>161834</v>
      </c>
      <c r="I25" s="2"/>
    </row>
    <row r="26" spans="1:9" ht="115.5" customHeight="1" x14ac:dyDescent="0.25">
      <c r="A26" s="2"/>
      <c r="B26" s="2">
        <v>3142</v>
      </c>
      <c r="C26" s="21"/>
      <c r="D26" s="45" t="s">
        <v>63</v>
      </c>
      <c r="E26" s="10" t="s">
        <v>268</v>
      </c>
      <c r="F26" s="2"/>
      <c r="G26" s="2"/>
      <c r="H26" s="57">
        <v>126000</v>
      </c>
      <c r="I26" s="2"/>
    </row>
    <row r="27" spans="1:9" ht="53.25" customHeight="1" x14ac:dyDescent="0.25">
      <c r="A27" s="2"/>
      <c r="B27" s="2">
        <v>3142</v>
      </c>
      <c r="C27" s="21"/>
      <c r="D27" s="45" t="s">
        <v>63</v>
      </c>
      <c r="E27" s="10" t="s">
        <v>269</v>
      </c>
      <c r="F27" s="2"/>
      <c r="G27" s="2"/>
      <c r="H27" s="57">
        <f>153000-64104</f>
        <v>88896</v>
      </c>
      <c r="I27" s="2"/>
    </row>
    <row r="28" spans="1:9" ht="33" customHeight="1" x14ac:dyDescent="0.25">
      <c r="A28" s="2"/>
      <c r="B28" s="2">
        <v>3142</v>
      </c>
      <c r="C28" s="21"/>
      <c r="D28" s="45" t="s">
        <v>63</v>
      </c>
      <c r="E28" s="10" t="s">
        <v>163</v>
      </c>
      <c r="F28" s="2"/>
      <c r="G28" s="2"/>
      <c r="H28" s="57">
        <v>135157</v>
      </c>
      <c r="I28" s="2"/>
    </row>
    <row r="29" spans="1:9" ht="51" customHeight="1" x14ac:dyDescent="0.25">
      <c r="A29" s="2"/>
      <c r="B29" s="2">
        <v>3132</v>
      </c>
      <c r="C29" s="21"/>
      <c r="D29" s="42" t="s">
        <v>64</v>
      </c>
      <c r="E29" s="35" t="s">
        <v>270</v>
      </c>
      <c r="F29" s="2"/>
      <c r="G29" s="2"/>
      <c r="H29" s="57">
        <v>930000</v>
      </c>
      <c r="I29" s="2"/>
    </row>
    <row r="30" spans="1:9" ht="51" customHeight="1" x14ac:dyDescent="0.25">
      <c r="A30" s="16" t="s">
        <v>111</v>
      </c>
      <c r="B30" s="19">
        <v>7361</v>
      </c>
      <c r="C30" s="62" t="s">
        <v>70</v>
      </c>
      <c r="D30" s="8" t="s">
        <v>112</v>
      </c>
      <c r="E30" s="10"/>
      <c r="F30" s="2"/>
      <c r="G30" s="2"/>
      <c r="H30" s="9">
        <f>H31</f>
        <v>806217</v>
      </c>
      <c r="I30" s="2"/>
    </row>
    <row r="31" spans="1:9" ht="51" customHeight="1" x14ac:dyDescent="0.25">
      <c r="A31" s="2"/>
      <c r="B31" s="56">
        <v>3142</v>
      </c>
      <c r="C31" s="49"/>
      <c r="D31" s="45" t="s">
        <v>63</v>
      </c>
      <c r="E31" s="24" t="s">
        <v>271</v>
      </c>
      <c r="F31" s="2"/>
      <c r="G31" s="2"/>
      <c r="H31" s="52">
        <v>806217</v>
      </c>
      <c r="I31" s="2"/>
    </row>
    <row r="32" spans="1:9" ht="15.75" x14ac:dyDescent="0.25">
      <c r="A32" s="11"/>
      <c r="B32" s="11"/>
      <c r="C32" s="48"/>
      <c r="D32" s="11"/>
      <c r="E32" s="11" t="s">
        <v>37</v>
      </c>
      <c r="F32" s="11"/>
      <c r="G32" s="11"/>
      <c r="H32" s="12">
        <f>H10+H13</f>
        <v>17472651.240000002</v>
      </c>
      <c r="I32" s="11"/>
    </row>
    <row r="33" spans="1:9" ht="29.25" customHeight="1" x14ac:dyDescent="0.25">
      <c r="A33" s="20" t="s">
        <v>44</v>
      </c>
      <c r="B33" s="20" t="s">
        <v>55</v>
      </c>
      <c r="C33" s="20"/>
      <c r="D33" s="13" t="s">
        <v>39</v>
      </c>
      <c r="E33" s="13"/>
      <c r="F33" s="13"/>
      <c r="G33" s="13"/>
      <c r="H33" s="14">
        <f>H34+H36+H40+H44+H46+H48+H52+H59+H61+H63+H50+H54</f>
        <v>5922274</v>
      </c>
      <c r="I33" s="13"/>
    </row>
    <row r="34" spans="1:9" ht="63.75" customHeight="1" x14ac:dyDescent="0.25">
      <c r="A34" s="20" t="s">
        <v>75</v>
      </c>
      <c r="B34" s="20" t="s">
        <v>83</v>
      </c>
      <c r="C34" s="20" t="s">
        <v>84</v>
      </c>
      <c r="D34" s="53" t="s">
        <v>76</v>
      </c>
      <c r="E34" s="13"/>
      <c r="F34" s="13"/>
      <c r="G34" s="13"/>
      <c r="H34" s="14">
        <f>H35</f>
        <v>200000</v>
      </c>
      <c r="I34" s="13"/>
    </row>
    <row r="35" spans="1:9" ht="53.25" customHeight="1" x14ac:dyDescent="0.25">
      <c r="A35" s="20"/>
      <c r="B35" s="51" t="s">
        <v>77</v>
      </c>
      <c r="C35" s="20"/>
      <c r="D35" s="42" t="s">
        <v>92</v>
      </c>
      <c r="E35" s="54" t="s">
        <v>272</v>
      </c>
      <c r="F35" s="13"/>
      <c r="G35" s="13"/>
      <c r="H35" s="52">
        <v>200000</v>
      </c>
      <c r="I35" s="13"/>
    </row>
    <row r="36" spans="1:9" ht="41.25" customHeight="1" x14ac:dyDescent="0.25">
      <c r="A36" s="16" t="s">
        <v>157</v>
      </c>
      <c r="B36" s="17" t="s">
        <v>160</v>
      </c>
      <c r="C36" s="16" t="s">
        <v>158</v>
      </c>
      <c r="D36" s="8" t="s">
        <v>159</v>
      </c>
      <c r="E36" s="54"/>
      <c r="F36" s="13"/>
      <c r="G36" s="13"/>
      <c r="H36" s="14">
        <f>H37+H38+H39</f>
        <v>2947900</v>
      </c>
      <c r="I36" s="13"/>
    </row>
    <row r="37" spans="1:9" ht="64.5" customHeight="1" x14ac:dyDescent="0.25">
      <c r="A37" s="20"/>
      <c r="B37" s="51" t="s">
        <v>116</v>
      </c>
      <c r="C37" s="20"/>
      <c r="D37" s="42" t="s">
        <v>105</v>
      </c>
      <c r="E37" s="54" t="s">
        <v>262</v>
      </c>
      <c r="F37" s="13"/>
      <c r="G37" s="13"/>
      <c r="H37" s="52">
        <f>8700+25000</f>
        <v>33700</v>
      </c>
      <c r="I37" s="13"/>
    </row>
    <row r="38" spans="1:9" ht="32.25" customHeight="1" x14ac:dyDescent="0.25">
      <c r="A38" s="20"/>
      <c r="B38" s="51" t="s">
        <v>116</v>
      </c>
      <c r="C38" s="20"/>
      <c r="D38" s="42" t="s">
        <v>105</v>
      </c>
      <c r="E38" s="54" t="s">
        <v>261</v>
      </c>
      <c r="F38" s="13"/>
      <c r="G38" s="13"/>
      <c r="H38" s="52">
        <v>454800</v>
      </c>
      <c r="I38" s="13"/>
    </row>
    <row r="39" spans="1:9" ht="114" customHeight="1" x14ac:dyDescent="0.25">
      <c r="A39" s="20"/>
      <c r="B39" s="51" t="s">
        <v>116</v>
      </c>
      <c r="C39" s="20"/>
      <c r="D39" s="42" t="s">
        <v>105</v>
      </c>
      <c r="E39" s="54" t="s">
        <v>263</v>
      </c>
      <c r="F39" s="13"/>
      <c r="G39" s="13"/>
      <c r="H39" s="52">
        <f>854800+59400-454800+2000000</f>
        <v>2459400</v>
      </c>
      <c r="I39" s="13"/>
    </row>
    <row r="40" spans="1:9" ht="45" customHeight="1" x14ac:dyDescent="0.25">
      <c r="A40" s="16" t="s">
        <v>114</v>
      </c>
      <c r="B40" s="17" t="s">
        <v>201</v>
      </c>
      <c r="C40" s="16" t="s">
        <v>117</v>
      </c>
      <c r="D40" s="68" t="s">
        <v>115</v>
      </c>
      <c r="E40" s="54"/>
      <c r="F40" s="13"/>
      <c r="G40" s="13"/>
      <c r="H40" s="14">
        <f>H41+H42+H43</f>
        <v>1572668</v>
      </c>
      <c r="I40" s="13"/>
    </row>
    <row r="41" spans="1:9" ht="49.5" customHeight="1" x14ac:dyDescent="0.25">
      <c r="A41" s="20"/>
      <c r="B41" s="51" t="s">
        <v>116</v>
      </c>
      <c r="C41" s="20"/>
      <c r="D41" s="42" t="s">
        <v>105</v>
      </c>
      <c r="E41" s="69" t="s">
        <v>278</v>
      </c>
      <c r="F41" s="13"/>
      <c r="G41" s="13"/>
      <c r="H41" s="52">
        <v>278451</v>
      </c>
      <c r="I41" s="13"/>
    </row>
    <row r="42" spans="1:9" ht="46.5" customHeight="1" x14ac:dyDescent="0.25">
      <c r="A42" s="20"/>
      <c r="B42" s="51" t="s">
        <v>116</v>
      </c>
      <c r="C42" s="20"/>
      <c r="D42" s="42" t="s">
        <v>105</v>
      </c>
      <c r="E42" s="69" t="s">
        <v>279</v>
      </c>
      <c r="F42" s="13"/>
      <c r="G42" s="13"/>
      <c r="H42" s="52">
        <f>202766+930000</f>
        <v>1132766</v>
      </c>
      <c r="I42" s="13"/>
    </row>
    <row r="43" spans="1:9" ht="45" customHeight="1" x14ac:dyDescent="0.25">
      <c r="A43" s="20"/>
      <c r="B43" s="51" t="s">
        <v>116</v>
      </c>
      <c r="C43" s="20"/>
      <c r="D43" s="42" t="s">
        <v>105</v>
      </c>
      <c r="E43" s="69" t="s">
        <v>222</v>
      </c>
      <c r="F43" s="13"/>
      <c r="G43" s="13"/>
      <c r="H43" s="52">
        <f>151000+10451</f>
        <v>161451</v>
      </c>
      <c r="I43" s="13"/>
    </row>
    <row r="44" spans="1:9" ht="32.25" customHeight="1" x14ac:dyDescent="0.25">
      <c r="A44" s="20" t="s">
        <v>250</v>
      </c>
      <c r="B44" s="20" t="s">
        <v>251</v>
      </c>
      <c r="C44" s="20" t="s">
        <v>257</v>
      </c>
      <c r="D44" s="8" t="s">
        <v>252</v>
      </c>
      <c r="E44" s="69"/>
      <c r="F44" s="13"/>
      <c r="G44" s="13"/>
      <c r="H44" s="14">
        <f>H45</f>
        <v>46200</v>
      </c>
      <c r="I44" s="13"/>
    </row>
    <row r="45" spans="1:9" ht="51.75" customHeight="1" x14ac:dyDescent="0.25">
      <c r="A45" s="20"/>
      <c r="B45" s="51" t="s">
        <v>116</v>
      </c>
      <c r="C45" s="20"/>
      <c r="D45" s="42" t="s">
        <v>105</v>
      </c>
      <c r="E45" s="55" t="s">
        <v>248</v>
      </c>
      <c r="F45" s="13"/>
      <c r="G45" s="13"/>
      <c r="H45" s="52">
        <f>46200</f>
        <v>46200</v>
      </c>
      <c r="I45" s="13"/>
    </row>
    <row r="46" spans="1:9" ht="61.5" customHeight="1" x14ac:dyDescent="0.25">
      <c r="A46" s="20" t="s">
        <v>218</v>
      </c>
      <c r="B46" s="20" t="s">
        <v>228</v>
      </c>
      <c r="C46" s="20" t="s">
        <v>219</v>
      </c>
      <c r="D46" s="8" t="s">
        <v>220</v>
      </c>
      <c r="E46" s="69"/>
      <c r="F46" s="13"/>
      <c r="G46" s="13"/>
      <c r="H46" s="14">
        <f>H47</f>
        <v>10000</v>
      </c>
      <c r="I46" s="13"/>
    </row>
    <row r="47" spans="1:9" ht="49.5" customHeight="1" x14ac:dyDescent="0.25">
      <c r="A47" s="20"/>
      <c r="B47" s="51" t="s">
        <v>77</v>
      </c>
      <c r="C47" s="20"/>
      <c r="D47" s="42" t="s">
        <v>92</v>
      </c>
      <c r="E47" s="69" t="s">
        <v>273</v>
      </c>
      <c r="F47" s="13"/>
      <c r="G47" s="13"/>
      <c r="H47" s="52">
        <v>10000</v>
      </c>
      <c r="I47" s="13"/>
    </row>
    <row r="48" spans="1:9" ht="45" customHeight="1" x14ac:dyDescent="0.25">
      <c r="A48" s="20" t="s">
        <v>236</v>
      </c>
      <c r="B48" s="20" t="s">
        <v>237</v>
      </c>
      <c r="C48" s="20" t="s">
        <v>239</v>
      </c>
      <c r="D48" s="8" t="s">
        <v>238</v>
      </c>
      <c r="E48" s="69"/>
      <c r="F48" s="13"/>
      <c r="G48" s="13"/>
      <c r="H48" s="14">
        <f>H49</f>
        <v>31806</v>
      </c>
      <c r="I48" s="13"/>
    </row>
    <row r="49" spans="1:9" ht="36" customHeight="1" x14ac:dyDescent="0.25">
      <c r="A49" s="20"/>
      <c r="B49" s="51" t="s">
        <v>116</v>
      </c>
      <c r="C49" s="20"/>
      <c r="D49" s="42" t="s">
        <v>105</v>
      </c>
      <c r="E49" s="69" t="s">
        <v>274</v>
      </c>
      <c r="F49" s="13"/>
      <c r="G49" s="13"/>
      <c r="H49" s="52">
        <v>31806</v>
      </c>
      <c r="I49" s="13"/>
    </row>
    <row r="50" spans="1:9" ht="45.75" customHeight="1" x14ac:dyDescent="0.25">
      <c r="A50" s="22" t="s">
        <v>68</v>
      </c>
      <c r="B50" s="7">
        <v>6082</v>
      </c>
      <c r="C50" s="22" t="s">
        <v>71</v>
      </c>
      <c r="D50" s="43" t="s">
        <v>72</v>
      </c>
      <c r="E50" s="2"/>
      <c r="F50" s="2"/>
      <c r="G50" s="2"/>
      <c r="H50" s="9">
        <f>H51</f>
        <v>400000</v>
      </c>
      <c r="I50" s="13"/>
    </row>
    <row r="51" spans="1:9" ht="21.75" customHeight="1" x14ac:dyDescent="0.25">
      <c r="A51" s="22"/>
      <c r="B51" s="63">
        <v>3240</v>
      </c>
      <c r="C51" s="21"/>
      <c r="D51" s="42" t="s">
        <v>65</v>
      </c>
      <c r="E51" s="41" t="s">
        <v>107</v>
      </c>
      <c r="F51" s="2"/>
      <c r="G51" s="2"/>
      <c r="H51" s="6">
        <v>400000</v>
      </c>
      <c r="I51" s="13"/>
    </row>
    <row r="52" spans="1:9" ht="46.5" customHeight="1" x14ac:dyDescent="0.25">
      <c r="A52" s="22" t="s">
        <v>255</v>
      </c>
      <c r="B52" s="19">
        <v>7350</v>
      </c>
      <c r="C52" s="62" t="s">
        <v>67</v>
      </c>
      <c r="D52" s="8" t="s">
        <v>234</v>
      </c>
      <c r="E52" s="41"/>
      <c r="F52" s="2"/>
      <c r="G52" s="2"/>
      <c r="H52" s="9">
        <f>H53</f>
        <v>253000</v>
      </c>
      <c r="I52" s="13"/>
    </row>
    <row r="53" spans="1:9" ht="139.5" customHeight="1" x14ac:dyDescent="0.25">
      <c r="A53" s="22"/>
      <c r="B53" s="56">
        <v>2281</v>
      </c>
      <c r="C53" s="49"/>
      <c r="D53" s="60" t="s">
        <v>99</v>
      </c>
      <c r="E53" s="94" t="s">
        <v>275</v>
      </c>
      <c r="F53" s="2"/>
      <c r="G53" s="2"/>
      <c r="H53" s="6">
        <v>253000</v>
      </c>
      <c r="I53" s="13"/>
    </row>
    <row r="54" spans="1:9" ht="81" customHeight="1" x14ac:dyDescent="0.25">
      <c r="A54" s="22" t="s">
        <v>155</v>
      </c>
      <c r="B54" s="7">
        <v>7363</v>
      </c>
      <c r="C54" s="22" t="s">
        <v>70</v>
      </c>
      <c r="D54" s="8" t="s">
        <v>143</v>
      </c>
      <c r="E54" s="2"/>
      <c r="F54" s="2"/>
      <c r="G54" s="2"/>
      <c r="H54" s="9">
        <f>H56+H57+H58+H55</f>
        <v>409700</v>
      </c>
      <c r="I54" s="13"/>
    </row>
    <row r="55" spans="1:9" ht="37.5" customHeight="1" x14ac:dyDescent="0.25">
      <c r="A55" s="22"/>
      <c r="B55" s="46">
        <v>3210</v>
      </c>
      <c r="C55" s="22"/>
      <c r="D55" s="42" t="s">
        <v>92</v>
      </c>
      <c r="E55" s="55" t="s">
        <v>243</v>
      </c>
      <c r="F55" s="2"/>
      <c r="G55" s="2"/>
      <c r="H55" s="57">
        <v>10000</v>
      </c>
      <c r="I55" s="13"/>
    </row>
    <row r="56" spans="1:9" ht="45.75" customHeight="1" x14ac:dyDescent="0.25">
      <c r="A56" s="22"/>
      <c r="B56" s="46">
        <v>3210</v>
      </c>
      <c r="C56" s="22"/>
      <c r="D56" s="42" t="s">
        <v>105</v>
      </c>
      <c r="E56" s="55" t="s">
        <v>276</v>
      </c>
      <c r="F56" s="2"/>
      <c r="G56" s="2"/>
      <c r="H56" s="52">
        <f>50000-100</f>
        <v>49900</v>
      </c>
      <c r="I56" s="13"/>
    </row>
    <row r="57" spans="1:9" ht="51.75" customHeight="1" x14ac:dyDescent="0.25">
      <c r="A57" s="22"/>
      <c r="B57" s="46">
        <v>3210</v>
      </c>
      <c r="C57" s="22"/>
      <c r="D57" s="42" t="s">
        <v>105</v>
      </c>
      <c r="E57" s="55" t="s">
        <v>277</v>
      </c>
      <c r="F57" s="2"/>
      <c r="G57" s="2"/>
      <c r="H57" s="52">
        <f>250000-200</f>
        <v>249800</v>
      </c>
      <c r="I57" s="13"/>
    </row>
    <row r="58" spans="1:9" ht="46.5" customHeight="1" x14ac:dyDescent="0.25">
      <c r="A58" s="22"/>
      <c r="B58" s="46">
        <v>3210</v>
      </c>
      <c r="C58" s="22"/>
      <c r="D58" s="42" t="s">
        <v>105</v>
      </c>
      <c r="E58" s="55" t="s">
        <v>156</v>
      </c>
      <c r="F58" s="2"/>
      <c r="G58" s="2"/>
      <c r="H58" s="57">
        <v>100000</v>
      </c>
      <c r="I58" s="13"/>
    </row>
    <row r="59" spans="1:9" ht="50.25" customHeight="1" x14ac:dyDescent="0.25">
      <c r="A59" s="22" t="s">
        <v>45</v>
      </c>
      <c r="B59" s="7">
        <v>7650</v>
      </c>
      <c r="C59" s="22" t="s">
        <v>70</v>
      </c>
      <c r="D59" s="43" t="s">
        <v>38</v>
      </c>
      <c r="E59" s="2"/>
      <c r="F59" s="2"/>
      <c r="G59" s="2"/>
      <c r="H59" s="9">
        <f>H60</f>
        <v>40000</v>
      </c>
      <c r="I59" s="2"/>
    </row>
    <row r="60" spans="1:9" ht="50.25" customHeight="1" x14ac:dyDescent="0.25">
      <c r="A60" s="22"/>
      <c r="B60" s="46">
        <v>2281</v>
      </c>
      <c r="C60" s="22"/>
      <c r="D60" s="60" t="s">
        <v>99</v>
      </c>
      <c r="E60" s="55" t="s">
        <v>73</v>
      </c>
      <c r="F60" s="2"/>
      <c r="G60" s="2"/>
      <c r="H60" s="6">
        <v>40000</v>
      </c>
      <c r="I60" s="2"/>
    </row>
    <row r="61" spans="1:9" ht="76.5" customHeight="1" x14ac:dyDescent="0.25">
      <c r="A61" s="22" t="s">
        <v>85</v>
      </c>
      <c r="B61" s="7">
        <v>7660</v>
      </c>
      <c r="C61" s="22" t="s">
        <v>70</v>
      </c>
      <c r="D61" s="43" t="s">
        <v>108</v>
      </c>
      <c r="E61" s="46"/>
      <c r="F61" s="2"/>
      <c r="G61" s="2"/>
      <c r="H61" s="9">
        <f>H62</f>
        <v>10000</v>
      </c>
      <c r="I61" s="2"/>
    </row>
    <row r="62" spans="1:9" ht="51" customHeight="1" x14ac:dyDescent="0.25">
      <c r="A62" s="50"/>
      <c r="B62" s="46">
        <v>2281</v>
      </c>
      <c r="C62" s="22"/>
      <c r="D62" s="60" t="s">
        <v>99</v>
      </c>
      <c r="E62" s="55" t="s">
        <v>73</v>
      </c>
      <c r="F62" s="2"/>
      <c r="G62" s="2"/>
      <c r="H62" s="6">
        <v>10000</v>
      </c>
      <c r="I62" s="2"/>
    </row>
    <row r="63" spans="1:9" ht="38.25" customHeight="1" x14ac:dyDescent="0.25">
      <c r="A63" s="16" t="s">
        <v>253</v>
      </c>
      <c r="B63" s="19">
        <v>7670</v>
      </c>
      <c r="C63" s="62" t="s">
        <v>70</v>
      </c>
      <c r="D63" s="8" t="s">
        <v>104</v>
      </c>
      <c r="E63" s="55"/>
      <c r="F63" s="2"/>
      <c r="G63" s="2"/>
      <c r="H63" s="9">
        <f>H64</f>
        <v>1000</v>
      </c>
      <c r="I63" s="2"/>
    </row>
    <row r="64" spans="1:9" ht="50.25" customHeight="1" x14ac:dyDescent="0.25">
      <c r="A64" s="50"/>
      <c r="B64" s="46">
        <v>3210</v>
      </c>
      <c r="C64" s="22"/>
      <c r="D64" s="42" t="s">
        <v>105</v>
      </c>
      <c r="E64" s="94" t="s">
        <v>254</v>
      </c>
      <c r="F64" s="2"/>
      <c r="G64" s="2"/>
      <c r="H64" s="6">
        <v>1000</v>
      </c>
      <c r="I64" s="2"/>
    </row>
    <row r="65" spans="1:9" ht="15.75" x14ac:dyDescent="0.25">
      <c r="A65" s="22" t="s">
        <v>46</v>
      </c>
      <c r="B65" s="22" t="s">
        <v>56</v>
      </c>
      <c r="C65" s="22"/>
      <c r="D65" s="7" t="s">
        <v>40</v>
      </c>
      <c r="E65" s="7"/>
      <c r="F65" s="7"/>
      <c r="G65" s="7"/>
      <c r="H65" s="59">
        <f>H66+H68+H80+H83+H86+H99</f>
        <v>6274040.9500000002</v>
      </c>
      <c r="I65" s="7"/>
    </row>
    <row r="66" spans="1:9" ht="15.75" x14ac:dyDescent="0.25">
      <c r="A66" s="22" t="s">
        <v>206</v>
      </c>
      <c r="B66" s="22" t="s">
        <v>207</v>
      </c>
      <c r="C66" s="22" t="s">
        <v>208</v>
      </c>
      <c r="D66" s="7" t="s">
        <v>209</v>
      </c>
      <c r="E66" s="7"/>
      <c r="F66" s="7"/>
      <c r="G66" s="7"/>
      <c r="H66" s="86">
        <f>H67</f>
        <v>24000</v>
      </c>
      <c r="I66" s="7"/>
    </row>
    <row r="67" spans="1:9" ht="47.25" x14ac:dyDescent="0.25">
      <c r="A67" s="22"/>
      <c r="B67" s="50" t="s">
        <v>77</v>
      </c>
      <c r="C67" s="22"/>
      <c r="D67" s="42" t="s">
        <v>92</v>
      </c>
      <c r="E67" s="55" t="s">
        <v>95</v>
      </c>
      <c r="F67" s="7"/>
      <c r="G67" s="7"/>
      <c r="H67" s="76">
        <v>24000</v>
      </c>
      <c r="I67" s="7"/>
    </row>
    <row r="68" spans="1:9" ht="94.5" customHeight="1" x14ac:dyDescent="0.25">
      <c r="A68" s="22" t="s">
        <v>78</v>
      </c>
      <c r="B68" s="22" t="s">
        <v>80</v>
      </c>
      <c r="C68" s="22" t="s">
        <v>98</v>
      </c>
      <c r="D68" s="43" t="s">
        <v>79</v>
      </c>
      <c r="E68" s="7"/>
      <c r="F68" s="7"/>
      <c r="G68" s="7"/>
      <c r="H68" s="9">
        <f>H69+H70+H71+H72+H73+H74+H75+H76+H77+H78+H79</f>
        <v>3454627</v>
      </c>
      <c r="I68" s="7"/>
    </row>
    <row r="69" spans="1:9" ht="63" x14ac:dyDescent="0.25">
      <c r="A69" s="22"/>
      <c r="B69" s="50" t="s">
        <v>77</v>
      </c>
      <c r="C69" s="22"/>
      <c r="D69" s="42" t="s">
        <v>92</v>
      </c>
      <c r="E69" s="55" t="s">
        <v>246</v>
      </c>
      <c r="F69" s="7"/>
      <c r="G69" s="7"/>
      <c r="H69" s="57">
        <f>70500+10000+145600+195000</f>
        <v>421100</v>
      </c>
      <c r="I69" s="7"/>
    </row>
    <row r="70" spans="1:9" ht="51" customHeight="1" x14ac:dyDescent="0.25">
      <c r="A70" s="22"/>
      <c r="B70" s="50" t="s">
        <v>77</v>
      </c>
      <c r="C70" s="22"/>
      <c r="D70" s="42" t="s">
        <v>92</v>
      </c>
      <c r="E70" s="55" t="s">
        <v>95</v>
      </c>
      <c r="F70" s="7"/>
      <c r="G70" s="7"/>
      <c r="H70" s="52">
        <v>96400</v>
      </c>
      <c r="I70" s="7"/>
    </row>
    <row r="71" spans="1:9" ht="51" customHeight="1" x14ac:dyDescent="0.25">
      <c r="A71" s="22"/>
      <c r="B71" s="50" t="s">
        <v>77</v>
      </c>
      <c r="C71" s="22"/>
      <c r="D71" s="42" t="s">
        <v>92</v>
      </c>
      <c r="E71" s="55" t="s">
        <v>280</v>
      </c>
      <c r="F71" s="7"/>
      <c r="G71" s="7"/>
      <c r="H71" s="57">
        <v>211450</v>
      </c>
      <c r="I71" s="7"/>
    </row>
    <row r="72" spans="1:9" ht="63" customHeight="1" x14ac:dyDescent="0.25">
      <c r="A72" s="22"/>
      <c r="B72" s="50" t="s">
        <v>77</v>
      </c>
      <c r="C72" s="22"/>
      <c r="D72" s="42" t="s">
        <v>92</v>
      </c>
      <c r="E72" s="55" t="s">
        <v>281</v>
      </c>
      <c r="F72" s="7"/>
      <c r="G72" s="7"/>
      <c r="H72" s="52">
        <f>25000+10000+10000</f>
        <v>45000</v>
      </c>
      <c r="I72" s="7"/>
    </row>
    <row r="73" spans="1:9" ht="31.5" customHeight="1" x14ac:dyDescent="0.25">
      <c r="A73" s="22"/>
      <c r="B73" s="50" t="s">
        <v>77</v>
      </c>
      <c r="C73" s="22"/>
      <c r="D73" s="42" t="s">
        <v>92</v>
      </c>
      <c r="E73" s="55" t="s">
        <v>282</v>
      </c>
      <c r="F73" s="7"/>
      <c r="G73" s="7"/>
      <c r="H73" s="57">
        <v>350300</v>
      </c>
      <c r="I73" s="7"/>
    </row>
    <row r="74" spans="1:9" ht="51" customHeight="1" x14ac:dyDescent="0.25">
      <c r="A74" s="22"/>
      <c r="B74" s="50" t="s">
        <v>77</v>
      </c>
      <c r="C74" s="22"/>
      <c r="D74" s="42" t="s">
        <v>92</v>
      </c>
      <c r="E74" s="55" t="s">
        <v>210</v>
      </c>
      <c r="F74" s="7"/>
      <c r="G74" s="7"/>
      <c r="H74" s="57">
        <f>1366842-415000-341710</f>
        <v>610132</v>
      </c>
      <c r="I74" s="7"/>
    </row>
    <row r="75" spans="1:9" ht="51" customHeight="1" x14ac:dyDescent="0.25">
      <c r="A75" s="22"/>
      <c r="B75" s="50" t="s">
        <v>77</v>
      </c>
      <c r="C75" s="22"/>
      <c r="D75" s="42" t="s">
        <v>92</v>
      </c>
      <c r="E75" s="55" t="s">
        <v>214</v>
      </c>
      <c r="F75" s="7"/>
      <c r="G75" s="7"/>
      <c r="H75" s="57">
        <f>410053-124500-102513</f>
        <v>183040</v>
      </c>
      <c r="I75" s="7"/>
    </row>
    <row r="76" spans="1:9" ht="51.75" customHeight="1" x14ac:dyDescent="0.25">
      <c r="A76" s="22"/>
      <c r="B76" s="50" t="s">
        <v>77</v>
      </c>
      <c r="C76" s="22"/>
      <c r="D76" s="42" t="s">
        <v>92</v>
      </c>
      <c r="E76" s="92" t="s">
        <v>283</v>
      </c>
      <c r="F76" s="7"/>
      <c r="G76" s="7"/>
      <c r="H76" s="57">
        <v>730901</v>
      </c>
      <c r="I76" s="7"/>
    </row>
    <row r="77" spans="1:9" ht="49.5" customHeight="1" x14ac:dyDescent="0.25">
      <c r="A77" s="22"/>
      <c r="B77" s="50" t="s">
        <v>77</v>
      </c>
      <c r="C77" s="22"/>
      <c r="D77" s="42" t="s">
        <v>92</v>
      </c>
      <c r="E77" s="92" t="s">
        <v>245</v>
      </c>
      <c r="F77" s="7"/>
      <c r="G77" s="7"/>
      <c r="H77" s="57">
        <v>73091</v>
      </c>
      <c r="I77" s="7"/>
    </row>
    <row r="78" spans="1:9" ht="31.5" customHeight="1" x14ac:dyDescent="0.25">
      <c r="A78" s="22"/>
      <c r="B78" s="50" t="s">
        <v>50</v>
      </c>
      <c r="C78" s="22"/>
      <c r="D78" s="42" t="s">
        <v>64</v>
      </c>
      <c r="E78" s="55" t="s">
        <v>284</v>
      </c>
      <c r="F78" s="7"/>
      <c r="G78" s="7"/>
      <c r="H78" s="57">
        <v>283213</v>
      </c>
      <c r="I78" s="7"/>
    </row>
    <row r="79" spans="1:9" ht="28.5" customHeight="1" x14ac:dyDescent="0.25">
      <c r="A79" s="22"/>
      <c r="B79" s="50" t="s">
        <v>50</v>
      </c>
      <c r="C79" s="22"/>
      <c r="D79" s="42" t="s">
        <v>64</v>
      </c>
      <c r="E79" s="55" t="s">
        <v>285</v>
      </c>
      <c r="F79" s="7"/>
      <c r="G79" s="7"/>
      <c r="H79" s="57">
        <v>450000</v>
      </c>
      <c r="I79" s="7"/>
    </row>
    <row r="80" spans="1:9" ht="31.5" customHeight="1" x14ac:dyDescent="0.25">
      <c r="A80" s="22" t="s">
        <v>177</v>
      </c>
      <c r="B80" s="22" t="s">
        <v>178</v>
      </c>
      <c r="C80" s="22" t="s">
        <v>86</v>
      </c>
      <c r="D80" s="43" t="s">
        <v>179</v>
      </c>
      <c r="E80" s="7"/>
      <c r="F80" s="7"/>
      <c r="G80" s="7"/>
      <c r="H80" s="9">
        <f>H81+H82</f>
        <v>519000</v>
      </c>
      <c r="I80" s="7"/>
    </row>
    <row r="81" spans="1:9" ht="41.25" customHeight="1" x14ac:dyDescent="0.25">
      <c r="A81" s="22"/>
      <c r="B81" s="50" t="s">
        <v>77</v>
      </c>
      <c r="C81" s="22"/>
      <c r="D81" s="42" t="s">
        <v>92</v>
      </c>
      <c r="E81" s="55" t="s">
        <v>120</v>
      </c>
      <c r="F81" s="7"/>
      <c r="G81" s="7"/>
      <c r="H81" s="57">
        <v>34000</v>
      </c>
      <c r="I81" s="7"/>
    </row>
    <row r="82" spans="1:9" ht="33.75" customHeight="1" x14ac:dyDescent="0.25">
      <c r="A82" s="22"/>
      <c r="B82" s="50" t="s">
        <v>50</v>
      </c>
      <c r="C82" s="22"/>
      <c r="D82" s="42" t="s">
        <v>64</v>
      </c>
      <c r="E82" s="54" t="s">
        <v>260</v>
      </c>
      <c r="F82" s="7"/>
      <c r="G82" s="7"/>
      <c r="H82" s="57">
        <v>485000</v>
      </c>
      <c r="I82" s="7"/>
    </row>
    <row r="83" spans="1:9" ht="31.5" x14ac:dyDescent="0.25">
      <c r="A83" s="22" t="s">
        <v>47</v>
      </c>
      <c r="B83" s="7">
        <v>7321</v>
      </c>
      <c r="C83" s="22" t="s">
        <v>67</v>
      </c>
      <c r="D83" s="8" t="s">
        <v>35</v>
      </c>
      <c r="E83" s="2"/>
      <c r="F83" s="2"/>
      <c r="G83" s="2"/>
      <c r="H83" s="9">
        <f>H84+H85</f>
        <v>625847</v>
      </c>
      <c r="I83" s="2"/>
    </row>
    <row r="84" spans="1:9" ht="36" customHeight="1" x14ac:dyDescent="0.25">
      <c r="A84" s="2"/>
      <c r="B84" s="2">
        <v>3142</v>
      </c>
      <c r="C84" s="22"/>
      <c r="D84" s="45" t="s">
        <v>63</v>
      </c>
      <c r="E84" s="15" t="s">
        <v>41</v>
      </c>
      <c r="F84" s="2"/>
      <c r="G84" s="2"/>
      <c r="H84" s="6">
        <f>2000000-1960000</f>
        <v>40000</v>
      </c>
      <c r="I84" s="2"/>
    </row>
    <row r="85" spans="1:9" ht="48.75" customHeight="1" x14ac:dyDescent="0.25">
      <c r="A85" s="2"/>
      <c r="B85" s="2">
        <v>3142</v>
      </c>
      <c r="C85" s="22"/>
      <c r="D85" s="45" t="s">
        <v>63</v>
      </c>
      <c r="E85" s="15" t="s">
        <v>221</v>
      </c>
      <c r="F85" s="2"/>
      <c r="G85" s="2"/>
      <c r="H85" s="6">
        <f>144000+97624+344223</f>
        <v>585847</v>
      </c>
      <c r="I85" s="2"/>
    </row>
    <row r="86" spans="1:9" ht="78.75" customHeight="1" x14ac:dyDescent="0.25">
      <c r="A86" s="22" t="s">
        <v>122</v>
      </c>
      <c r="B86" s="7">
        <v>7363</v>
      </c>
      <c r="C86" s="22" t="s">
        <v>70</v>
      </c>
      <c r="D86" s="8" t="s">
        <v>143</v>
      </c>
      <c r="E86" s="15"/>
      <c r="F86" s="2"/>
      <c r="G86" s="2"/>
      <c r="H86" s="59">
        <f>H87+H88+H89+H90+H91+H92+H93+H94+H95+H96+H97+H98</f>
        <v>996566.95</v>
      </c>
      <c r="I86" s="2"/>
    </row>
    <row r="87" spans="1:9" ht="66.75" customHeight="1" x14ac:dyDescent="0.25">
      <c r="A87" s="2"/>
      <c r="B87" s="2">
        <v>3110</v>
      </c>
      <c r="C87" s="22"/>
      <c r="D87" s="42" t="s">
        <v>92</v>
      </c>
      <c r="E87" s="55" t="s">
        <v>144</v>
      </c>
      <c r="F87" s="2"/>
      <c r="G87" s="2"/>
      <c r="H87" s="58">
        <v>6078.64</v>
      </c>
      <c r="I87" s="2"/>
    </row>
    <row r="88" spans="1:9" ht="33" customHeight="1" x14ac:dyDescent="0.25">
      <c r="A88" s="2"/>
      <c r="B88" s="2">
        <v>3110</v>
      </c>
      <c r="C88" s="22"/>
      <c r="D88" s="42" t="s">
        <v>92</v>
      </c>
      <c r="E88" s="54" t="s">
        <v>286</v>
      </c>
      <c r="F88" s="2"/>
      <c r="G88" s="2"/>
      <c r="H88" s="58">
        <v>8321.26</v>
      </c>
      <c r="I88" s="2"/>
    </row>
    <row r="89" spans="1:9" ht="31.5" customHeight="1" x14ac:dyDescent="0.25">
      <c r="A89" s="2"/>
      <c r="B89" s="2">
        <v>3110</v>
      </c>
      <c r="C89" s="22"/>
      <c r="D89" s="42" t="s">
        <v>92</v>
      </c>
      <c r="E89" s="54" t="s">
        <v>287</v>
      </c>
      <c r="F89" s="2"/>
      <c r="G89" s="2"/>
      <c r="H89" s="58">
        <v>10000</v>
      </c>
      <c r="I89" s="2"/>
    </row>
    <row r="90" spans="1:9" ht="53.25" customHeight="1" x14ac:dyDescent="0.25">
      <c r="A90" s="2"/>
      <c r="B90" s="2">
        <v>3110</v>
      </c>
      <c r="C90" s="22"/>
      <c r="D90" s="42" t="s">
        <v>92</v>
      </c>
      <c r="E90" s="54" t="s">
        <v>288</v>
      </c>
      <c r="F90" s="2"/>
      <c r="G90" s="2"/>
      <c r="H90" s="58">
        <v>8834.9500000000007</v>
      </c>
      <c r="I90" s="2"/>
    </row>
    <row r="91" spans="1:9" ht="36" customHeight="1" x14ac:dyDescent="0.25">
      <c r="A91" s="2"/>
      <c r="B91" s="2">
        <v>3110</v>
      </c>
      <c r="C91" s="22"/>
      <c r="D91" s="42" t="s">
        <v>92</v>
      </c>
      <c r="E91" s="54" t="s">
        <v>289</v>
      </c>
      <c r="F91" s="2"/>
      <c r="G91" s="2"/>
      <c r="H91" s="58">
        <v>20000</v>
      </c>
      <c r="I91" s="2"/>
    </row>
    <row r="92" spans="1:9" ht="31.5" customHeight="1" x14ac:dyDescent="0.25">
      <c r="A92" s="2"/>
      <c r="B92" s="2">
        <v>3110</v>
      </c>
      <c r="C92" s="22"/>
      <c r="D92" s="42" t="s">
        <v>92</v>
      </c>
      <c r="E92" s="54" t="s">
        <v>290</v>
      </c>
      <c r="F92" s="2"/>
      <c r="G92" s="2"/>
      <c r="H92" s="58">
        <v>20000</v>
      </c>
      <c r="I92" s="2"/>
    </row>
    <row r="93" spans="1:9" ht="36.75" customHeight="1" x14ac:dyDescent="0.25">
      <c r="A93" s="2"/>
      <c r="B93" s="2">
        <v>3110</v>
      </c>
      <c r="C93" s="22"/>
      <c r="D93" s="42" t="s">
        <v>92</v>
      </c>
      <c r="E93" s="54" t="s">
        <v>145</v>
      </c>
      <c r="F93" s="2"/>
      <c r="G93" s="2"/>
      <c r="H93" s="58">
        <v>9063.1</v>
      </c>
      <c r="I93" s="2"/>
    </row>
    <row r="94" spans="1:9" ht="48.75" customHeight="1" x14ac:dyDescent="0.25">
      <c r="A94" s="2"/>
      <c r="B94" s="2">
        <v>3110</v>
      </c>
      <c r="C94" s="22"/>
      <c r="D94" s="42" t="s">
        <v>92</v>
      </c>
      <c r="E94" s="54" t="s">
        <v>291</v>
      </c>
      <c r="F94" s="2"/>
      <c r="G94" s="2"/>
      <c r="H94" s="58">
        <v>60000</v>
      </c>
      <c r="I94" s="2"/>
    </row>
    <row r="95" spans="1:9" ht="31.5" customHeight="1" x14ac:dyDescent="0.25">
      <c r="A95" s="2"/>
      <c r="B95" s="2">
        <v>3110</v>
      </c>
      <c r="C95" s="22"/>
      <c r="D95" s="42" t="s">
        <v>92</v>
      </c>
      <c r="E95" s="15" t="s">
        <v>164</v>
      </c>
      <c r="F95" s="2"/>
      <c r="G95" s="2"/>
      <c r="H95" s="58">
        <v>4269</v>
      </c>
      <c r="I95" s="2"/>
    </row>
    <row r="96" spans="1:9" ht="68.25" customHeight="1" x14ac:dyDescent="0.25">
      <c r="A96" s="2"/>
      <c r="B96" s="2">
        <v>3110</v>
      </c>
      <c r="C96" s="22"/>
      <c r="D96" s="42" t="s">
        <v>92</v>
      </c>
      <c r="E96" s="15" t="s">
        <v>292</v>
      </c>
      <c r="F96" s="2"/>
      <c r="G96" s="2"/>
      <c r="H96" s="58">
        <v>250000</v>
      </c>
      <c r="I96" s="2"/>
    </row>
    <row r="97" spans="1:9" ht="31.5" x14ac:dyDescent="0.25">
      <c r="A97" s="2"/>
      <c r="B97" s="2">
        <v>3110</v>
      </c>
      <c r="C97" s="22"/>
      <c r="D97" s="42" t="s">
        <v>92</v>
      </c>
      <c r="E97" s="15" t="s">
        <v>293</v>
      </c>
      <c r="F97" s="2"/>
      <c r="G97" s="2"/>
      <c r="H97" s="58">
        <v>500000</v>
      </c>
      <c r="I97" s="2"/>
    </row>
    <row r="98" spans="1:9" ht="31.5" x14ac:dyDescent="0.25">
      <c r="A98" s="2"/>
      <c r="B98" s="2">
        <v>3110</v>
      </c>
      <c r="C98" s="42"/>
      <c r="D98" s="42" t="s">
        <v>92</v>
      </c>
      <c r="E98" s="15" t="s">
        <v>150</v>
      </c>
      <c r="F98" s="2"/>
      <c r="G98" s="2"/>
      <c r="H98" s="58">
        <v>100000</v>
      </c>
      <c r="I98" s="2"/>
    </row>
    <row r="99" spans="1:9" ht="16.5" customHeight="1" x14ac:dyDescent="0.25">
      <c r="A99" s="22" t="s">
        <v>66</v>
      </c>
      <c r="B99" s="7">
        <v>7640</v>
      </c>
      <c r="C99" s="22" t="s">
        <v>51</v>
      </c>
      <c r="D99" s="61" t="s">
        <v>74</v>
      </c>
      <c r="E99" s="15"/>
      <c r="F99" s="2"/>
      <c r="G99" s="2"/>
      <c r="H99" s="9">
        <f>H101+H100</f>
        <v>654000</v>
      </c>
      <c r="I99" s="2"/>
    </row>
    <row r="100" spans="1:9" ht="63.75" customHeight="1" x14ac:dyDescent="0.25">
      <c r="A100" s="22"/>
      <c r="B100" s="46">
        <v>3132</v>
      </c>
      <c r="C100" s="22"/>
      <c r="D100" s="42" t="s">
        <v>64</v>
      </c>
      <c r="E100" s="15" t="s">
        <v>0</v>
      </c>
      <c r="F100" s="2"/>
      <c r="G100" s="2"/>
      <c r="H100" s="57">
        <v>30000</v>
      </c>
      <c r="I100" s="2"/>
    </row>
    <row r="101" spans="1:9" ht="96.75" customHeight="1" x14ac:dyDescent="0.25">
      <c r="A101" s="21"/>
      <c r="B101" s="46">
        <v>3132</v>
      </c>
      <c r="C101" s="22"/>
      <c r="D101" s="42" t="s">
        <v>64</v>
      </c>
      <c r="E101" s="15" t="s">
        <v>110</v>
      </c>
      <c r="F101" s="2"/>
      <c r="G101" s="2"/>
      <c r="H101" s="84">
        <f>784000-160000</f>
        <v>624000</v>
      </c>
      <c r="I101" s="2"/>
    </row>
    <row r="102" spans="1:9" ht="31.5" x14ac:dyDescent="0.25">
      <c r="A102" s="16" t="s">
        <v>81</v>
      </c>
      <c r="B102" s="17" t="s">
        <v>42</v>
      </c>
      <c r="C102" s="16"/>
      <c r="D102" s="19" t="s">
        <v>43</v>
      </c>
      <c r="E102" s="2"/>
      <c r="F102" s="2"/>
      <c r="G102" s="2"/>
      <c r="H102" s="9">
        <f>H103+H105</f>
        <v>190000</v>
      </c>
      <c r="I102" s="2"/>
    </row>
    <row r="103" spans="1:9" ht="61.5" customHeight="1" x14ac:dyDescent="0.25">
      <c r="A103" s="16" t="s">
        <v>185</v>
      </c>
      <c r="B103" s="17" t="s">
        <v>202</v>
      </c>
      <c r="C103" s="16" t="s">
        <v>80</v>
      </c>
      <c r="D103" s="19" t="s">
        <v>186</v>
      </c>
      <c r="E103" s="2"/>
      <c r="F103" s="2"/>
      <c r="G103" s="2"/>
      <c r="H103" s="9">
        <f>H104</f>
        <v>45000</v>
      </c>
      <c r="I103" s="2"/>
    </row>
    <row r="104" spans="1:9" ht="47.25" customHeight="1" x14ac:dyDescent="0.25">
      <c r="A104" s="16"/>
      <c r="B104" s="26" t="s">
        <v>77</v>
      </c>
      <c r="C104" s="18"/>
      <c r="D104" s="42" t="s">
        <v>92</v>
      </c>
      <c r="E104" s="55" t="s">
        <v>187</v>
      </c>
      <c r="F104" s="46"/>
      <c r="G104" s="46"/>
      <c r="H104" s="57">
        <v>45000</v>
      </c>
      <c r="I104" s="46"/>
    </row>
    <row r="105" spans="1:9" ht="26.25" customHeight="1" x14ac:dyDescent="0.25">
      <c r="A105" s="16" t="s">
        <v>48</v>
      </c>
      <c r="B105" s="17" t="s">
        <v>49</v>
      </c>
      <c r="C105" s="16" t="s">
        <v>51</v>
      </c>
      <c r="D105" s="8" t="s">
        <v>74</v>
      </c>
      <c r="E105" s="2"/>
      <c r="F105" s="2"/>
      <c r="G105" s="2"/>
      <c r="H105" s="9">
        <f>H106+H107</f>
        <v>145000</v>
      </c>
      <c r="I105" s="2"/>
    </row>
    <row r="106" spans="1:9" ht="45" customHeight="1" x14ac:dyDescent="0.25">
      <c r="A106" s="18"/>
      <c r="B106" s="26" t="s">
        <v>50</v>
      </c>
      <c r="C106" s="18"/>
      <c r="D106" s="42" t="s">
        <v>64</v>
      </c>
      <c r="E106" s="41" t="s">
        <v>1</v>
      </c>
      <c r="F106" s="2"/>
      <c r="G106" s="2"/>
      <c r="H106" s="6">
        <v>50000</v>
      </c>
      <c r="I106" s="2"/>
    </row>
    <row r="107" spans="1:9" ht="50.25" customHeight="1" x14ac:dyDescent="0.25">
      <c r="A107" s="18"/>
      <c r="B107" s="26" t="s">
        <v>50</v>
      </c>
      <c r="C107" s="18"/>
      <c r="D107" s="42" t="s">
        <v>64</v>
      </c>
      <c r="E107" s="41" t="s">
        <v>2</v>
      </c>
      <c r="F107" s="2"/>
      <c r="G107" s="2"/>
      <c r="H107" s="6">
        <v>95000</v>
      </c>
      <c r="I107" s="2"/>
    </row>
    <row r="108" spans="1:9" ht="30.75" customHeight="1" x14ac:dyDescent="0.25">
      <c r="A108" s="16" t="s">
        <v>200</v>
      </c>
      <c r="B108" s="17" t="s">
        <v>203</v>
      </c>
      <c r="C108" s="18"/>
      <c r="D108" s="8" t="s">
        <v>123</v>
      </c>
      <c r="E108" s="41"/>
      <c r="F108" s="2"/>
      <c r="G108" s="2"/>
      <c r="H108" s="59">
        <f>H109+H111+H114+H116+H118+H123</f>
        <v>631887</v>
      </c>
      <c r="I108" s="2"/>
    </row>
    <row r="109" spans="1:9" ht="69" customHeight="1" x14ac:dyDescent="0.25">
      <c r="A109" s="16" t="s">
        <v>247</v>
      </c>
      <c r="B109" s="17" t="s">
        <v>83</v>
      </c>
      <c r="C109" s="16" t="s">
        <v>84</v>
      </c>
      <c r="D109" s="53" t="s">
        <v>76</v>
      </c>
      <c r="E109" s="41"/>
      <c r="F109" s="2"/>
      <c r="G109" s="2"/>
      <c r="H109" s="59">
        <f>H110</f>
        <v>15335</v>
      </c>
      <c r="I109" s="2"/>
    </row>
    <row r="110" spans="1:9" ht="30.75" customHeight="1" x14ac:dyDescent="0.25">
      <c r="A110" s="16"/>
      <c r="B110" s="26" t="s">
        <v>77</v>
      </c>
      <c r="C110" s="18"/>
      <c r="D110" s="42" t="s">
        <v>92</v>
      </c>
      <c r="E110" s="55" t="s">
        <v>248</v>
      </c>
      <c r="F110" s="2"/>
      <c r="G110" s="2"/>
      <c r="H110" s="76">
        <v>15335</v>
      </c>
      <c r="I110" s="2"/>
    </row>
    <row r="111" spans="1:9" ht="40.5" customHeight="1" x14ac:dyDescent="0.25">
      <c r="A111" s="16" t="s">
        <v>188</v>
      </c>
      <c r="B111" s="17" t="s">
        <v>191</v>
      </c>
      <c r="C111" s="16" t="s">
        <v>190</v>
      </c>
      <c r="D111" s="8" t="s">
        <v>189</v>
      </c>
      <c r="E111" s="41"/>
      <c r="F111" s="2"/>
      <c r="G111" s="2"/>
      <c r="H111" s="59">
        <f>H112+H113</f>
        <v>265000</v>
      </c>
      <c r="I111" s="2"/>
    </row>
    <row r="112" spans="1:9" ht="35.25" customHeight="1" x14ac:dyDescent="0.25">
      <c r="A112" s="16"/>
      <c r="B112" s="26" t="s">
        <v>77</v>
      </c>
      <c r="C112" s="18"/>
      <c r="D112" s="42" t="s">
        <v>92</v>
      </c>
      <c r="E112" s="55" t="s">
        <v>195</v>
      </c>
      <c r="F112" s="2"/>
      <c r="G112" s="2"/>
      <c r="H112" s="76">
        <v>52000</v>
      </c>
      <c r="I112" s="2"/>
    </row>
    <row r="113" spans="1:9" ht="36.75" customHeight="1" x14ac:dyDescent="0.25">
      <c r="A113" s="18"/>
      <c r="B113" s="26" t="s">
        <v>125</v>
      </c>
      <c r="C113" s="18"/>
      <c r="D113" s="41" t="s">
        <v>63</v>
      </c>
      <c r="E113" s="55" t="s">
        <v>3</v>
      </c>
      <c r="F113" s="46"/>
      <c r="G113" s="46"/>
      <c r="H113" s="76">
        <v>213000</v>
      </c>
      <c r="I113" s="46"/>
    </row>
    <row r="114" spans="1:9" ht="40.5" customHeight="1" x14ac:dyDescent="0.25">
      <c r="A114" s="16" t="s">
        <v>192</v>
      </c>
      <c r="B114" s="17" t="s">
        <v>193</v>
      </c>
      <c r="C114" s="16" t="s">
        <v>190</v>
      </c>
      <c r="D114" s="8" t="s">
        <v>194</v>
      </c>
      <c r="E114" s="41"/>
      <c r="F114" s="2"/>
      <c r="G114" s="2"/>
      <c r="H114" s="59">
        <f>H115</f>
        <v>93657</v>
      </c>
      <c r="I114" s="2"/>
    </row>
    <row r="115" spans="1:9" ht="34.5" customHeight="1" x14ac:dyDescent="0.25">
      <c r="A115" s="16"/>
      <c r="B115" s="26" t="s">
        <v>77</v>
      </c>
      <c r="C115" s="18"/>
      <c r="D115" s="42" t="s">
        <v>92</v>
      </c>
      <c r="E115" s="41" t="s">
        <v>4</v>
      </c>
      <c r="F115" s="2"/>
      <c r="G115" s="2"/>
      <c r="H115" s="76">
        <f>101000-7343</f>
        <v>93657</v>
      </c>
      <c r="I115" s="2"/>
    </row>
    <row r="116" spans="1:9" ht="40.5" customHeight="1" x14ac:dyDescent="0.25">
      <c r="A116" s="16" t="s">
        <v>167</v>
      </c>
      <c r="B116" s="17" t="s">
        <v>168</v>
      </c>
      <c r="C116" s="16" t="s">
        <v>184</v>
      </c>
      <c r="D116" s="8" t="s">
        <v>183</v>
      </c>
      <c r="E116" s="41"/>
      <c r="F116" s="2"/>
      <c r="G116" s="2"/>
      <c r="H116" s="59">
        <f>H117</f>
        <v>105000</v>
      </c>
      <c r="I116" s="2"/>
    </row>
    <row r="117" spans="1:9" ht="66.75" customHeight="1" x14ac:dyDescent="0.25">
      <c r="A117" s="18"/>
      <c r="B117" s="26" t="s">
        <v>77</v>
      </c>
      <c r="C117" s="18"/>
      <c r="D117" s="42"/>
      <c r="E117" s="55" t="s">
        <v>5</v>
      </c>
      <c r="F117" s="46"/>
      <c r="G117" s="46"/>
      <c r="H117" s="76">
        <f>80000+25000</f>
        <v>105000</v>
      </c>
      <c r="I117" s="46"/>
    </row>
    <row r="118" spans="1:9" ht="83.25" customHeight="1" x14ac:dyDescent="0.25">
      <c r="A118" s="16" t="s">
        <v>180</v>
      </c>
      <c r="B118" s="17" t="s">
        <v>152</v>
      </c>
      <c r="C118" s="16" t="s">
        <v>70</v>
      </c>
      <c r="D118" s="8" t="s">
        <v>143</v>
      </c>
      <c r="E118" s="41"/>
      <c r="F118" s="2"/>
      <c r="G118" s="2"/>
      <c r="H118" s="59">
        <f>H119+H120+H121+H122</f>
        <v>137895</v>
      </c>
      <c r="I118" s="2"/>
    </row>
    <row r="119" spans="1:9" ht="30" customHeight="1" x14ac:dyDescent="0.25">
      <c r="A119" s="18"/>
      <c r="B119" s="26" t="s">
        <v>77</v>
      </c>
      <c r="C119" s="18"/>
      <c r="D119" s="42" t="s">
        <v>92</v>
      </c>
      <c r="E119" s="54" t="s">
        <v>146</v>
      </c>
      <c r="F119" s="2"/>
      <c r="G119" s="2"/>
      <c r="H119" s="58">
        <v>46500</v>
      </c>
      <c r="I119" s="2"/>
    </row>
    <row r="120" spans="1:9" ht="30" customHeight="1" x14ac:dyDescent="0.25">
      <c r="A120" s="18"/>
      <c r="B120" s="26" t="s">
        <v>77</v>
      </c>
      <c r="C120" s="18"/>
      <c r="D120" s="42" t="s">
        <v>92</v>
      </c>
      <c r="E120" s="15" t="s">
        <v>164</v>
      </c>
      <c r="F120" s="2"/>
      <c r="G120" s="2"/>
      <c r="H120" s="58">
        <v>1395</v>
      </c>
      <c r="I120" s="2"/>
    </row>
    <row r="121" spans="1:9" ht="39" customHeight="1" x14ac:dyDescent="0.25">
      <c r="A121" s="18"/>
      <c r="B121" s="26" t="s">
        <v>77</v>
      </c>
      <c r="C121" s="18"/>
      <c r="D121" s="42" t="s">
        <v>92</v>
      </c>
      <c r="E121" s="15" t="s">
        <v>154</v>
      </c>
      <c r="F121" s="2"/>
      <c r="G121" s="2"/>
      <c r="H121" s="58">
        <v>40000</v>
      </c>
      <c r="I121" s="2"/>
    </row>
    <row r="122" spans="1:9" ht="35.25" customHeight="1" x14ac:dyDescent="0.25">
      <c r="A122" s="18"/>
      <c r="B122" s="26" t="s">
        <v>77</v>
      </c>
      <c r="C122" s="18"/>
      <c r="D122" s="42" t="s">
        <v>92</v>
      </c>
      <c r="E122" s="15" t="s">
        <v>6</v>
      </c>
      <c r="F122" s="2"/>
      <c r="G122" s="2"/>
      <c r="H122" s="58">
        <v>50000</v>
      </c>
      <c r="I122" s="2"/>
    </row>
    <row r="123" spans="1:9" ht="77.25" customHeight="1" x14ac:dyDescent="0.25">
      <c r="A123" s="16" t="s">
        <v>181</v>
      </c>
      <c r="B123" s="17" t="s">
        <v>258</v>
      </c>
      <c r="C123" s="16" t="s">
        <v>204</v>
      </c>
      <c r="D123" s="8" t="s">
        <v>182</v>
      </c>
      <c r="E123" s="15"/>
      <c r="F123" s="7"/>
      <c r="G123" s="7"/>
      <c r="H123" s="59">
        <f>H124</f>
        <v>15000</v>
      </c>
      <c r="I123" s="7"/>
    </row>
    <row r="124" spans="1:9" ht="34.5" customHeight="1" x14ac:dyDescent="0.25">
      <c r="A124" s="16"/>
      <c r="B124" s="26" t="s">
        <v>77</v>
      </c>
      <c r="C124" s="16"/>
      <c r="D124" s="42" t="s">
        <v>92</v>
      </c>
      <c r="E124" s="15" t="s">
        <v>7</v>
      </c>
      <c r="F124" s="7"/>
      <c r="G124" s="7"/>
      <c r="H124" s="76">
        <v>15000</v>
      </c>
      <c r="I124" s="7"/>
    </row>
    <row r="125" spans="1:9" ht="44.25" customHeight="1" x14ac:dyDescent="0.25">
      <c r="A125" s="16" t="s">
        <v>87</v>
      </c>
      <c r="B125" s="17" t="s">
        <v>88</v>
      </c>
      <c r="C125" s="18"/>
      <c r="D125" s="66" t="s">
        <v>89</v>
      </c>
      <c r="E125" s="41"/>
      <c r="F125" s="2"/>
      <c r="G125" s="2"/>
      <c r="H125" s="9">
        <f>H126+H128+H130+H132</f>
        <v>134700</v>
      </c>
      <c r="I125" s="2"/>
    </row>
    <row r="126" spans="1:9" ht="63" customHeight="1" x14ac:dyDescent="0.25">
      <c r="A126" s="16" t="s">
        <v>224</v>
      </c>
      <c r="B126" s="17" t="s">
        <v>83</v>
      </c>
      <c r="C126" s="16" t="s">
        <v>84</v>
      </c>
      <c r="D126" s="53" t="s">
        <v>76</v>
      </c>
      <c r="E126" s="41"/>
      <c r="F126" s="2"/>
      <c r="G126" s="2"/>
      <c r="H126" s="9">
        <f>H127</f>
        <v>9000</v>
      </c>
      <c r="I126" s="2"/>
    </row>
    <row r="127" spans="1:9" ht="44.25" customHeight="1" x14ac:dyDescent="0.25">
      <c r="A127" s="16"/>
      <c r="B127" s="26" t="s">
        <v>77</v>
      </c>
      <c r="C127" s="16"/>
      <c r="D127" s="42" t="s">
        <v>92</v>
      </c>
      <c r="E127" s="55" t="s">
        <v>225</v>
      </c>
      <c r="F127" s="2"/>
      <c r="G127" s="2"/>
      <c r="H127" s="57">
        <v>9000</v>
      </c>
      <c r="I127" s="2"/>
    </row>
    <row r="128" spans="1:9" ht="45.75" customHeight="1" x14ac:dyDescent="0.25">
      <c r="A128" s="16" t="s">
        <v>169</v>
      </c>
      <c r="B128" s="17" t="s">
        <v>229</v>
      </c>
      <c r="C128" s="16" t="s">
        <v>102</v>
      </c>
      <c r="D128" s="77" t="s">
        <v>170</v>
      </c>
      <c r="E128" s="41"/>
      <c r="F128" s="2"/>
      <c r="G128" s="2"/>
      <c r="H128" s="9">
        <f>H129</f>
        <v>36400</v>
      </c>
      <c r="I128" s="2"/>
    </row>
    <row r="129" spans="1:9" ht="33.75" customHeight="1" x14ac:dyDescent="0.25">
      <c r="A129" s="18"/>
      <c r="B129" s="26" t="s">
        <v>77</v>
      </c>
      <c r="C129" s="18"/>
      <c r="D129" s="42" t="s">
        <v>92</v>
      </c>
      <c r="E129" s="55" t="s">
        <v>249</v>
      </c>
      <c r="F129" s="46"/>
      <c r="G129" s="46"/>
      <c r="H129" s="57">
        <f>22000+14400</f>
        <v>36400</v>
      </c>
      <c r="I129" s="46"/>
    </row>
    <row r="130" spans="1:9" ht="76.5" customHeight="1" x14ac:dyDescent="0.25">
      <c r="A130" s="16" t="s">
        <v>90</v>
      </c>
      <c r="B130" s="17" t="s">
        <v>91</v>
      </c>
      <c r="C130" s="16" t="s">
        <v>102</v>
      </c>
      <c r="D130" s="8" t="s">
        <v>100</v>
      </c>
      <c r="E130" s="41"/>
      <c r="F130" s="2"/>
      <c r="G130" s="2"/>
      <c r="H130" s="9">
        <f>H131</f>
        <v>59300</v>
      </c>
      <c r="I130" s="2"/>
    </row>
    <row r="131" spans="1:9" ht="48.75" customHeight="1" x14ac:dyDescent="0.25">
      <c r="A131" s="16"/>
      <c r="B131" s="26" t="s">
        <v>77</v>
      </c>
      <c r="C131" s="18"/>
      <c r="D131" s="42" t="s">
        <v>92</v>
      </c>
      <c r="E131" s="55" t="s">
        <v>199</v>
      </c>
      <c r="F131" s="2"/>
      <c r="G131" s="2"/>
      <c r="H131" s="6">
        <f>66800-7500</f>
        <v>59300</v>
      </c>
      <c r="I131" s="2"/>
    </row>
    <row r="132" spans="1:9" ht="62.25" customHeight="1" x14ac:dyDescent="0.25">
      <c r="A132" s="16" t="s">
        <v>151</v>
      </c>
      <c r="B132" s="17" t="s">
        <v>152</v>
      </c>
      <c r="C132" s="16" t="s">
        <v>70</v>
      </c>
      <c r="D132" s="8" t="s">
        <v>143</v>
      </c>
      <c r="E132" s="55"/>
      <c r="F132" s="2"/>
      <c r="G132" s="2"/>
      <c r="H132" s="9">
        <f>H133</f>
        <v>30000</v>
      </c>
      <c r="I132" s="2"/>
    </row>
    <row r="133" spans="1:9" ht="32.25" customHeight="1" x14ac:dyDescent="0.25">
      <c r="A133" s="16"/>
      <c r="B133" s="26" t="s">
        <v>77</v>
      </c>
      <c r="C133" s="18"/>
      <c r="D133" s="42" t="s">
        <v>92</v>
      </c>
      <c r="E133" s="55" t="s">
        <v>153</v>
      </c>
      <c r="F133" s="2"/>
      <c r="G133" s="2"/>
      <c r="H133" s="6">
        <v>30000</v>
      </c>
      <c r="I133" s="2"/>
    </row>
    <row r="134" spans="1:9" ht="39" customHeight="1" x14ac:dyDescent="0.25">
      <c r="A134" s="7">
        <v>1200000</v>
      </c>
      <c r="B134" s="7">
        <v>12</v>
      </c>
      <c r="C134" s="22"/>
      <c r="D134" s="7" t="s">
        <v>101</v>
      </c>
      <c r="E134" s="2"/>
      <c r="F134" s="2"/>
      <c r="G134" s="2"/>
      <c r="H134" s="59">
        <f>H135+H137+H139+H141+H148+H157+H160+H162+H165+H168+H197+H199+H201</f>
        <v>33959211.640000001</v>
      </c>
      <c r="I134" s="2"/>
    </row>
    <row r="135" spans="1:9" ht="33" customHeight="1" x14ac:dyDescent="0.25">
      <c r="A135" s="7">
        <v>1216011</v>
      </c>
      <c r="B135" s="7">
        <v>6011</v>
      </c>
      <c r="C135" s="74" t="s">
        <v>175</v>
      </c>
      <c r="D135" s="7" t="s">
        <v>216</v>
      </c>
      <c r="E135" s="75"/>
      <c r="F135" s="2"/>
      <c r="G135" s="2"/>
      <c r="H135" s="59">
        <f>H136</f>
        <v>500000</v>
      </c>
      <c r="I135" s="2"/>
    </row>
    <row r="136" spans="1:9" ht="34.5" customHeight="1" x14ac:dyDescent="0.25">
      <c r="A136" s="7"/>
      <c r="B136" s="46">
        <v>3131</v>
      </c>
      <c r="C136" s="88"/>
      <c r="D136" s="46" t="s">
        <v>217</v>
      </c>
      <c r="E136" s="83" t="s">
        <v>226</v>
      </c>
      <c r="F136" s="2"/>
      <c r="G136" s="2"/>
      <c r="H136" s="76">
        <v>500000</v>
      </c>
      <c r="I136" s="2"/>
    </row>
    <row r="137" spans="1:9" ht="75.75" customHeight="1" x14ac:dyDescent="0.25">
      <c r="A137" s="7">
        <v>1216020</v>
      </c>
      <c r="B137" s="7">
        <v>6020</v>
      </c>
      <c r="C137" s="74" t="s">
        <v>175</v>
      </c>
      <c r="D137" s="7" t="s">
        <v>165</v>
      </c>
      <c r="E137" s="75"/>
      <c r="F137" s="2"/>
      <c r="G137" s="2"/>
      <c r="H137" s="9">
        <f>H138</f>
        <v>30000</v>
      </c>
      <c r="I137" s="2"/>
    </row>
    <row r="138" spans="1:9" ht="30.75" customHeight="1" x14ac:dyDescent="0.25">
      <c r="A138" s="7"/>
      <c r="B138" s="46">
        <v>3132</v>
      </c>
      <c r="C138" s="74"/>
      <c r="D138" s="46" t="s">
        <v>166</v>
      </c>
      <c r="E138" s="82" t="s">
        <v>8</v>
      </c>
      <c r="F138" s="2"/>
      <c r="G138" s="2"/>
      <c r="H138" s="57">
        <v>30000</v>
      </c>
      <c r="I138" s="2"/>
    </row>
    <row r="139" spans="1:9" ht="36.75" customHeight="1" x14ac:dyDescent="0.25">
      <c r="A139" s="7">
        <v>1216030</v>
      </c>
      <c r="B139" s="7">
        <v>6030</v>
      </c>
      <c r="C139" s="74" t="s">
        <v>175</v>
      </c>
      <c r="D139" s="7" t="s">
        <v>196</v>
      </c>
      <c r="E139" s="82"/>
      <c r="F139" s="2"/>
      <c r="G139" s="2"/>
      <c r="H139" s="9">
        <f>H140</f>
        <v>198250</v>
      </c>
      <c r="I139" s="2"/>
    </row>
    <row r="140" spans="1:9" ht="34.5" customHeight="1" x14ac:dyDescent="0.25">
      <c r="A140" s="7"/>
      <c r="B140" s="46">
        <v>3110</v>
      </c>
      <c r="C140" s="74"/>
      <c r="D140" s="42" t="s">
        <v>92</v>
      </c>
      <c r="E140" s="82" t="s">
        <v>197</v>
      </c>
      <c r="F140" s="2"/>
      <c r="G140" s="2"/>
      <c r="H140" s="57">
        <v>198250</v>
      </c>
      <c r="I140" s="2"/>
    </row>
    <row r="141" spans="1:9" ht="39" customHeight="1" x14ac:dyDescent="0.25">
      <c r="A141" s="16" t="s">
        <v>52</v>
      </c>
      <c r="B141" s="19">
        <v>7321</v>
      </c>
      <c r="C141" s="62" t="s">
        <v>67</v>
      </c>
      <c r="D141" s="8" t="s">
        <v>35</v>
      </c>
      <c r="E141" s="15"/>
      <c r="F141" s="2"/>
      <c r="G141" s="2"/>
      <c r="H141" s="9">
        <f>H142+H143+H144+H145+H146+H147</f>
        <v>5190000</v>
      </c>
      <c r="I141" s="2"/>
    </row>
    <row r="142" spans="1:9" ht="48.75" customHeight="1" x14ac:dyDescent="0.25">
      <c r="A142" s="2"/>
      <c r="B142" s="44">
        <v>3142</v>
      </c>
      <c r="C142" s="47"/>
      <c r="D142" s="45" t="s">
        <v>63</v>
      </c>
      <c r="E142" s="41" t="s">
        <v>82</v>
      </c>
      <c r="F142" s="7"/>
      <c r="G142" s="7"/>
      <c r="H142" s="6">
        <v>100000</v>
      </c>
      <c r="I142" s="2"/>
    </row>
    <row r="143" spans="1:9" ht="50.25" customHeight="1" x14ac:dyDescent="0.25">
      <c r="A143" s="2"/>
      <c r="B143" s="44">
        <v>3142</v>
      </c>
      <c r="C143" s="47"/>
      <c r="D143" s="45" t="s">
        <v>63</v>
      </c>
      <c r="E143" s="89" t="s">
        <v>9</v>
      </c>
      <c r="F143" s="7"/>
      <c r="G143" s="7"/>
      <c r="H143" s="6">
        <v>150000</v>
      </c>
      <c r="I143" s="2"/>
    </row>
    <row r="144" spans="1:9" ht="53.25" customHeight="1" x14ac:dyDescent="0.25">
      <c r="A144" s="2"/>
      <c r="B144" s="44">
        <v>3142</v>
      </c>
      <c r="C144" s="47"/>
      <c r="D144" s="45" t="s">
        <v>63</v>
      </c>
      <c r="E144" s="83" t="s">
        <v>10</v>
      </c>
      <c r="F144" s="2"/>
      <c r="G144" s="2"/>
      <c r="H144" s="57">
        <v>2300000</v>
      </c>
      <c r="I144" s="2"/>
    </row>
    <row r="145" spans="1:9" ht="66.75" customHeight="1" x14ac:dyDescent="0.25">
      <c r="A145" s="2"/>
      <c r="B145" s="44">
        <v>3142</v>
      </c>
      <c r="C145" s="47"/>
      <c r="D145" s="45" t="s">
        <v>63</v>
      </c>
      <c r="E145" s="83" t="s">
        <v>11</v>
      </c>
      <c r="F145" s="2"/>
      <c r="G145" s="2"/>
      <c r="H145" s="57">
        <v>1500000</v>
      </c>
      <c r="I145" s="2"/>
    </row>
    <row r="146" spans="1:9" ht="111" customHeight="1" x14ac:dyDescent="0.25">
      <c r="A146" s="2"/>
      <c r="B146" s="44">
        <v>3142</v>
      </c>
      <c r="C146" s="47"/>
      <c r="D146" s="45" t="s">
        <v>63</v>
      </c>
      <c r="E146" s="83" t="s">
        <v>12</v>
      </c>
      <c r="F146" s="2"/>
      <c r="G146" s="2"/>
      <c r="H146" s="57">
        <v>690000</v>
      </c>
      <c r="I146" s="2"/>
    </row>
    <row r="147" spans="1:9" ht="99.75" customHeight="1" x14ac:dyDescent="0.25">
      <c r="A147" s="2"/>
      <c r="B147" s="44">
        <v>3142</v>
      </c>
      <c r="C147" s="47"/>
      <c r="D147" s="45" t="s">
        <v>63</v>
      </c>
      <c r="E147" s="83" t="s">
        <v>13</v>
      </c>
      <c r="F147" s="2"/>
      <c r="G147" s="2"/>
      <c r="H147" s="57">
        <v>450000</v>
      </c>
      <c r="I147" s="2"/>
    </row>
    <row r="148" spans="1:9" ht="45.75" customHeight="1" x14ac:dyDescent="0.25">
      <c r="A148" s="25" t="s">
        <v>54</v>
      </c>
      <c r="B148" s="19">
        <v>7330</v>
      </c>
      <c r="C148" s="62" t="s">
        <v>67</v>
      </c>
      <c r="D148" s="43" t="s">
        <v>121</v>
      </c>
      <c r="E148" s="15"/>
      <c r="F148" s="2"/>
      <c r="G148" s="2"/>
      <c r="H148" s="9">
        <f>H149+H150+H151+H152+H153+H154+H155+H156</f>
        <v>5772873</v>
      </c>
      <c r="I148" s="2"/>
    </row>
    <row r="149" spans="1:9" ht="47.25" x14ac:dyDescent="0.25">
      <c r="A149" s="18"/>
      <c r="B149" s="56">
        <v>3122</v>
      </c>
      <c r="C149" s="49"/>
      <c r="D149" s="42" t="s">
        <v>103</v>
      </c>
      <c r="E149" s="24" t="s">
        <v>14</v>
      </c>
      <c r="F149" s="2"/>
      <c r="G149" s="2"/>
      <c r="H149" s="6">
        <f>330000+190000-64104-100000</f>
        <v>355896</v>
      </c>
      <c r="I149" s="2"/>
    </row>
    <row r="150" spans="1:9" ht="34.5" customHeight="1" x14ac:dyDescent="0.25">
      <c r="A150" s="18"/>
      <c r="B150" s="56">
        <v>3122</v>
      </c>
      <c r="C150" s="49"/>
      <c r="D150" s="42" t="s">
        <v>103</v>
      </c>
      <c r="E150" s="35" t="s">
        <v>162</v>
      </c>
      <c r="F150" s="2"/>
      <c r="G150" s="2"/>
      <c r="H150" s="6">
        <v>7873</v>
      </c>
      <c r="I150" s="2"/>
    </row>
    <row r="151" spans="1:9" ht="48.75" customHeight="1" x14ac:dyDescent="0.25">
      <c r="A151" s="18"/>
      <c r="B151" s="56">
        <v>3122</v>
      </c>
      <c r="C151" s="49"/>
      <c r="D151" s="42" t="s">
        <v>103</v>
      </c>
      <c r="E151" s="35" t="s">
        <v>223</v>
      </c>
      <c r="F151" s="2"/>
      <c r="G151" s="2"/>
      <c r="H151" s="6">
        <v>20000</v>
      </c>
      <c r="I151" s="2"/>
    </row>
    <row r="152" spans="1:9" ht="36" customHeight="1" x14ac:dyDescent="0.25">
      <c r="A152" s="18"/>
      <c r="B152" s="56">
        <v>3122</v>
      </c>
      <c r="C152" s="49"/>
      <c r="D152" s="42" t="s">
        <v>103</v>
      </c>
      <c r="E152" s="35" t="s">
        <v>231</v>
      </c>
      <c r="F152" s="2"/>
      <c r="G152" s="2"/>
      <c r="H152" s="6">
        <f>195000-151260</f>
        <v>43740</v>
      </c>
      <c r="I152" s="2"/>
    </row>
    <row r="153" spans="1:9" ht="36" customHeight="1" x14ac:dyDescent="0.25">
      <c r="A153" s="18"/>
      <c r="B153" s="56">
        <v>3122</v>
      </c>
      <c r="C153" s="49"/>
      <c r="D153" s="42" t="s">
        <v>103</v>
      </c>
      <c r="E153" s="35" t="s">
        <v>15</v>
      </c>
      <c r="F153" s="2"/>
      <c r="G153" s="2"/>
      <c r="H153" s="6">
        <v>151260</v>
      </c>
      <c r="I153" s="2"/>
    </row>
    <row r="154" spans="1:9" ht="50.25" customHeight="1" x14ac:dyDescent="0.25">
      <c r="A154" s="18"/>
      <c r="B154" s="56">
        <v>3132</v>
      </c>
      <c r="C154" s="49"/>
      <c r="D154" s="46" t="s">
        <v>166</v>
      </c>
      <c r="E154" s="35" t="s">
        <v>16</v>
      </c>
      <c r="F154" s="2"/>
      <c r="G154" s="2"/>
      <c r="H154" s="6">
        <v>370000</v>
      </c>
      <c r="I154" s="2"/>
    </row>
    <row r="155" spans="1:9" ht="47.25" customHeight="1" x14ac:dyDescent="0.25">
      <c r="A155" s="2"/>
      <c r="B155" s="2">
        <v>3142</v>
      </c>
      <c r="C155" s="21"/>
      <c r="D155" s="45" t="s">
        <v>63</v>
      </c>
      <c r="E155" s="10" t="s">
        <v>266</v>
      </c>
      <c r="F155" s="2"/>
      <c r="G155" s="2"/>
      <c r="H155" s="84">
        <f>675000+2325000+1760000</f>
        <v>4760000</v>
      </c>
      <c r="I155" s="2"/>
    </row>
    <row r="156" spans="1:9" ht="47.25" customHeight="1" x14ac:dyDescent="0.25">
      <c r="A156" s="2"/>
      <c r="B156" s="2">
        <v>3142</v>
      </c>
      <c r="C156" s="21"/>
      <c r="D156" s="45" t="s">
        <v>63</v>
      </c>
      <c r="E156" s="10" t="s">
        <v>269</v>
      </c>
      <c r="F156" s="2"/>
      <c r="G156" s="2"/>
      <c r="H156" s="84">
        <v>64104</v>
      </c>
      <c r="I156" s="2"/>
    </row>
    <row r="157" spans="1:9" ht="37.5" customHeight="1" x14ac:dyDescent="0.25">
      <c r="A157" s="16" t="s">
        <v>57</v>
      </c>
      <c r="B157" s="19">
        <v>7340</v>
      </c>
      <c r="C157" s="62" t="s">
        <v>67</v>
      </c>
      <c r="D157" s="8" t="s">
        <v>59</v>
      </c>
      <c r="E157" s="15"/>
      <c r="F157" s="2"/>
      <c r="G157" s="2"/>
      <c r="H157" s="9">
        <f>H158+H159</f>
        <v>230000</v>
      </c>
      <c r="I157" s="2"/>
    </row>
    <row r="158" spans="1:9" ht="33" customHeight="1" x14ac:dyDescent="0.25">
      <c r="A158" s="18"/>
      <c r="B158" s="56">
        <v>3143</v>
      </c>
      <c r="C158" s="49"/>
      <c r="D158" s="42" t="s">
        <v>69</v>
      </c>
      <c r="E158" s="10" t="s">
        <v>118</v>
      </c>
      <c r="F158" s="2"/>
      <c r="G158" s="2"/>
      <c r="H158" s="6">
        <f>30000+100000</f>
        <v>130000</v>
      </c>
      <c r="I158" s="2"/>
    </row>
    <row r="159" spans="1:9" ht="31.5" x14ac:dyDescent="0.25">
      <c r="A159" s="18"/>
      <c r="B159" s="56">
        <v>3143</v>
      </c>
      <c r="C159" s="49"/>
      <c r="D159" s="42" t="s">
        <v>69</v>
      </c>
      <c r="E159" s="35" t="s">
        <v>60</v>
      </c>
      <c r="F159" s="2"/>
      <c r="G159" s="2"/>
      <c r="H159" s="6">
        <v>100000</v>
      </c>
      <c r="I159" s="2"/>
    </row>
    <row r="160" spans="1:9" ht="47.25" x14ac:dyDescent="0.25">
      <c r="A160" s="16" t="s">
        <v>233</v>
      </c>
      <c r="B160" s="19">
        <v>7350</v>
      </c>
      <c r="C160" s="62" t="s">
        <v>67</v>
      </c>
      <c r="D160" s="8" t="s">
        <v>234</v>
      </c>
      <c r="E160" s="90"/>
      <c r="F160" s="7"/>
      <c r="G160" s="7"/>
      <c r="H160" s="9">
        <f>H161</f>
        <v>10000</v>
      </c>
      <c r="I160" s="2"/>
    </row>
    <row r="161" spans="1:9" ht="47.25" x14ac:dyDescent="0.25">
      <c r="A161" s="18"/>
      <c r="B161" s="56">
        <v>2281</v>
      </c>
      <c r="C161" s="49"/>
      <c r="D161" s="60" t="s">
        <v>99</v>
      </c>
      <c r="E161" s="35" t="s">
        <v>17</v>
      </c>
      <c r="F161" s="2"/>
      <c r="G161" s="2"/>
      <c r="H161" s="6">
        <v>10000</v>
      </c>
      <c r="I161" s="2"/>
    </row>
    <row r="162" spans="1:9" ht="63" customHeight="1" x14ac:dyDescent="0.25">
      <c r="A162" s="16" t="s">
        <v>111</v>
      </c>
      <c r="B162" s="19">
        <v>7361</v>
      </c>
      <c r="C162" s="62" t="s">
        <v>70</v>
      </c>
      <c r="D162" s="8" t="s">
        <v>112</v>
      </c>
      <c r="E162" s="35"/>
      <c r="F162" s="2"/>
      <c r="G162" s="2"/>
      <c r="H162" s="9">
        <f>H163+H164</f>
        <v>1328783</v>
      </c>
      <c r="I162" s="2"/>
    </row>
    <row r="163" spans="1:9" ht="39.75" customHeight="1" x14ac:dyDescent="0.25">
      <c r="A163" s="18"/>
      <c r="B163" s="18" t="s">
        <v>113</v>
      </c>
      <c r="C163" s="49"/>
      <c r="D163" s="42" t="s">
        <v>103</v>
      </c>
      <c r="E163" s="34" t="s">
        <v>18</v>
      </c>
      <c r="F163" s="2"/>
      <c r="G163" s="2"/>
      <c r="H163" s="6">
        <f>335000</f>
        <v>335000</v>
      </c>
      <c r="I163" s="2"/>
    </row>
    <row r="164" spans="1:9" ht="47.25" customHeight="1" x14ac:dyDescent="0.25">
      <c r="A164" s="18"/>
      <c r="B164" s="56">
        <v>3142</v>
      </c>
      <c r="C164" s="49"/>
      <c r="D164" s="45" t="s">
        <v>63</v>
      </c>
      <c r="E164" s="24" t="s">
        <v>271</v>
      </c>
      <c r="F164" s="2"/>
      <c r="G164" s="2"/>
      <c r="H164" s="84">
        <f>1000000-806217+800000</f>
        <v>993783</v>
      </c>
      <c r="I164" s="2"/>
    </row>
    <row r="165" spans="1:9" ht="47.25" customHeight="1" x14ac:dyDescent="0.25">
      <c r="A165" s="16" t="s">
        <v>240</v>
      </c>
      <c r="B165" s="19">
        <v>7362</v>
      </c>
      <c r="C165" s="62" t="s">
        <v>70</v>
      </c>
      <c r="D165" s="73" t="s">
        <v>241</v>
      </c>
      <c r="E165" s="91"/>
      <c r="F165" s="7"/>
      <c r="G165" s="7"/>
      <c r="H165" s="14">
        <f>H166+H167</f>
        <v>705770</v>
      </c>
      <c r="I165" s="2"/>
    </row>
    <row r="166" spans="1:9" ht="36.75" customHeight="1" x14ac:dyDescent="0.25">
      <c r="A166" s="18"/>
      <c r="B166" s="46">
        <v>3132</v>
      </c>
      <c r="C166" s="74"/>
      <c r="D166" s="46" t="s">
        <v>166</v>
      </c>
      <c r="E166" s="24" t="s">
        <v>242</v>
      </c>
      <c r="F166" s="2"/>
      <c r="G166" s="2"/>
      <c r="H166" s="84">
        <v>705500</v>
      </c>
      <c r="I166" s="2"/>
    </row>
    <row r="167" spans="1:9" ht="35.25" customHeight="1" x14ac:dyDescent="0.25">
      <c r="A167" s="18"/>
      <c r="B167" s="46">
        <v>3132</v>
      </c>
      <c r="C167" s="74"/>
      <c r="D167" s="46" t="s">
        <v>166</v>
      </c>
      <c r="E167" s="24" t="s">
        <v>256</v>
      </c>
      <c r="F167" s="2"/>
      <c r="G167" s="2"/>
      <c r="H167" s="84">
        <v>270</v>
      </c>
      <c r="I167" s="2"/>
    </row>
    <row r="168" spans="1:9" ht="84.75" customHeight="1" x14ac:dyDescent="0.25">
      <c r="A168" s="16" t="s">
        <v>124</v>
      </c>
      <c r="B168" s="16" t="s">
        <v>152</v>
      </c>
      <c r="C168" s="62" t="s">
        <v>70</v>
      </c>
      <c r="D168" s="8" t="s">
        <v>143</v>
      </c>
      <c r="E168" s="24"/>
      <c r="F168" s="2"/>
      <c r="G168" s="2"/>
      <c r="H168" s="59">
        <f>SUM(H169:H196)</f>
        <v>7958015.6399999997</v>
      </c>
      <c r="I168" s="2"/>
    </row>
    <row r="169" spans="1:9" ht="33" customHeight="1" x14ac:dyDescent="0.25">
      <c r="A169" s="18"/>
      <c r="B169" s="18" t="s">
        <v>77</v>
      </c>
      <c r="C169" s="49"/>
      <c r="D169" s="42" t="s">
        <v>92</v>
      </c>
      <c r="E169" s="54" t="s">
        <v>126</v>
      </c>
      <c r="F169" s="2"/>
      <c r="G169" s="2"/>
      <c r="H169" s="58">
        <v>785000</v>
      </c>
      <c r="I169" s="2"/>
    </row>
    <row r="170" spans="1:9" ht="37.5" customHeight="1" x14ac:dyDescent="0.25">
      <c r="A170" s="18"/>
      <c r="B170" s="18" t="s">
        <v>77</v>
      </c>
      <c r="C170" s="49"/>
      <c r="D170" s="42" t="s">
        <v>92</v>
      </c>
      <c r="E170" s="54" t="s">
        <v>127</v>
      </c>
      <c r="F170" s="2"/>
      <c r="G170" s="2"/>
      <c r="H170" s="58">
        <v>190000</v>
      </c>
      <c r="I170" s="2"/>
    </row>
    <row r="171" spans="1:9" ht="47.25" customHeight="1" x14ac:dyDescent="0.25">
      <c r="A171" s="18"/>
      <c r="B171" s="18" t="s">
        <v>113</v>
      </c>
      <c r="C171" s="49"/>
      <c r="D171" s="42" t="s">
        <v>103</v>
      </c>
      <c r="E171" s="54" t="s">
        <v>19</v>
      </c>
      <c r="F171" s="2"/>
      <c r="G171" s="2"/>
      <c r="H171" s="58">
        <v>3247.39</v>
      </c>
      <c r="I171" s="2"/>
    </row>
    <row r="172" spans="1:9" ht="33" customHeight="1" x14ac:dyDescent="0.25">
      <c r="A172" s="18"/>
      <c r="B172" s="18" t="s">
        <v>113</v>
      </c>
      <c r="C172" s="49"/>
      <c r="D172" s="42" t="s">
        <v>103</v>
      </c>
      <c r="E172" s="54" t="s">
        <v>20</v>
      </c>
      <c r="F172" s="2"/>
      <c r="G172" s="2"/>
      <c r="H172" s="58">
        <v>480582.52</v>
      </c>
      <c r="I172" s="2"/>
    </row>
    <row r="173" spans="1:9" ht="38.25" customHeight="1" x14ac:dyDescent="0.25">
      <c r="A173" s="18"/>
      <c r="B173" s="18" t="s">
        <v>113</v>
      </c>
      <c r="C173" s="49"/>
      <c r="D173" s="42" t="s">
        <v>103</v>
      </c>
      <c r="E173" s="54" t="s">
        <v>128</v>
      </c>
      <c r="F173" s="2"/>
      <c r="G173" s="2"/>
      <c r="H173" s="58">
        <v>116601.95</v>
      </c>
      <c r="I173" s="2"/>
    </row>
    <row r="174" spans="1:9" ht="33" customHeight="1" x14ac:dyDescent="0.25">
      <c r="A174" s="18"/>
      <c r="B174" s="18" t="s">
        <v>113</v>
      </c>
      <c r="C174" s="49"/>
      <c r="D174" s="42" t="s">
        <v>103</v>
      </c>
      <c r="E174" s="54" t="s">
        <v>129</v>
      </c>
      <c r="F174" s="2"/>
      <c r="G174" s="2"/>
      <c r="H174" s="58">
        <v>139902.92000000001</v>
      </c>
      <c r="I174" s="2"/>
    </row>
    <row r="175" spans="1:9" ht="36" customHeight="1" x14ac:dyDescent="0.25">
      <c r="A175" s="18"/>
      <c r="B175" s="18" t="s">
        <v>113</v>
      </c>
      <c r="C175" s="49"/>
      <c r="D175" s="42" t="s">
        <v>103</v>
      </c>
      <c r="E175" s="54" t="s">
        <v>130</v>
      </c>
      <c r="F175" s="2"/>
      <c r="G175" s="2"/>
      <c r="H175" s="58">
        <v>233252.43</v>
      </c>
      <c r="I175" s="2"/>
    </row>
    <row r="176" spans="1:9" ht="32.25" customHeight="1" x14ac:dyDescent="0.25">
      <c r="A176" s="18"/>
      <c r="B176" s="18" t="s">
        <v>113</v>
      </c>
      <c r="C176" s="49"/>
      <c r="D176" s="42" t="s">
        <v>103</v>
      </c>
      <c r="E176" s="54" t="s">
        <v>131</v>
      </c>
      <c r="F176" s="2"/>
      <c r="G176" s="2"/>
      <c r="H176" s="58">
        <v>111951.46</v>
      </c>
      <c r="I176" s="2"/>
    </row>
    <row r="177" spans="1:9" ht="30.75" customHeight="1" x14ac:dyDescent="0.25">
      <c r="A177" s="18"/>
      <c r="B177" s="18" t="s">
        <v>113</v>
      </c>
      <c r="C177" s="49"/>
      <c r="D177" s="42" t="s">
        <v>103</v>
      </c>
      <c r="E177" s="54" t="s">
        <v>132</v>
      </c>
      <c r="F177" s="2"/>
      <c r="G177" s="2"/>
      <c r="H177" s="58">
        <v>1938000</v>
      </c>
      <c r="I177" s="2"/>
    </row>
    <row r="178" spans="1:9" ht="31.5" customHeight="1" x14ac:dyDescent="0.25">
      <c r="A178" s="18"/>
      <c r="B178" s="18" t="s">
        <v>113</v>
      </c>
      <c r="C178" s="49"/>
      <c r="D178" s="42" t="s">
        <v>103</v>
      </c>
      <c r="E178" s="54" t="s">
        <v>133</v>
      </c>
      <c r="F178" s="2"/>
      <c r="G178" s="2"/>
      <c r="H178" s="58">
        <v>93300.98</v>
      </c>
      <c r="I178" s="2"/>
    </row>
    <row r="179" spans="1:9" ht="38.25" customHeight="1" x14ac:dyDescent="0.25">
      <c r="A179" s="18"/>
      <c r="B179" s="18" t="s">
        <v>113</v>
      </c>
      <c r="C179" s="49"/>
      <c r="D179" s="42" t="s">
        <v>103</v>
      </c>
      <c r="E179" s="54" t="s">
        <v>134</v>
      </c>
      <c r="F179" s="2"/>
      <c r="G179" s="2"/>
      <c r="H179" s="58">
        <v>131800</v>
      </c>
      <c r="I179" s="2"/>
    </row>
    <row r="180" spans="1:9" ht="38.25" customHeight="1" x14ac:dyDescent="0.25">
      <c r="A180" s="18"/>
      <c r="B180" s="18" t="s">
        <v>113</v>
      </c>
      <c r="C180" s="49"/>
      <c r="D180" s="42" t="s">
        <v>103</v>
      </c>
      <c r="E180" s="54" t="s">
        <v>244</v>
      </c>
      <c r="F180" s="2"/>
      <c r="G180" s="2"/>
      <c r="H180" s="58">
        <v>62000</v>
      </c>
      <c r="I180" s="2"/>
    </row>
    <row r="181" spans="1:9" ht="36" customHeight="1" x14ac:dyDescent="0.25">
      <c r="A181" s="18"/>
      <c r="B181" s="18" t="s">
        <v>113</v>
      </c>
      <c r="C181" s="49"/>
      <c r="D181" s="42" t="s">
        <v>103</v>
      </c>
      <c r="E181" s="70" t="s">
        <v>135</v>
      </c>
      <c r="F181" s="2"/>
      <c r="G181" s="2"/>
      <c r="H181" s="58">
        <v>62000</v>
      </c>
      <c r="I181" s="2"/>
    </row>
    <row r="182" spans="1:9" ht="32.25" customHeight="1" x14ac:dyDescent="0.25">
      <c r="A182" s="18"/>
      <c r="B182" s="18" t="s">
        <v>113</v>
      </c>
      <c r="C182" s="49"/>
      <c r="D182" s="42" t="s">
        <v>103</v>
      </c>
      <c r="E182" s="71" t="s">
        <v>21</v>
      </c>
      <c r="F182" s="2"/>
      <c r="G182" s="2"/>
      <c r="H182" s="58">
        <v>93000</v>
      </c>
      <c r="I182" s="2"/>
    </row>
    <row r="183" spans="1:9" ht="33.75" customHeight="1" x14ac:dyDescent="0.25">
      <c r="A183" s="18"/>
      <c r="B183" s="18" t="s">
        <v>113</v>
      </c>
      <c r="C183" s="49"/>
      <c r="D183" s="42" t="s">
        <v>103</v>
      </c>
      <c r="E183" s="70" t="s">
        <v>136</v>
      </c>
      <c r="F183" s="2"/>
      <c r="G183" s="2"/>
      <c r="H183" s="58">
        <v>77500</v>
      </c>
      <c r="I183" s="2"/>
    </row>
    <row r="184" spans="1:9" ht="38.25" customHeight="1" x14ac:dyDescent="0.25">
      <c r="A184" s="18"/>
      <c r="B184" s="18" t="s">
        <v>113</v>
      </c>
      <c r="C184" s="49"/>
      <c r="D184" s="42" t="s">
        <v>103</v>
      </c>
      <c r="E184" s="71" t="s">
        <v>137</v>
      </c>
      <c r="F184" s="2"/>
      <c r="G184" s="2"/>
      <c r="H184" s="58">
        <v>77500</v>
      </c>
      <c r="I184" s="2"/>
    </row>
    <row r="185" spans="1:9" ht="33.75" customHeight="1" x14ac:dyDescent="0.25">
      <c r="A185" s="18"/>
      <c r="B185" s="18" t="s">
        <v>113</v>
      </c>
      <c r="C185" s="49"/>
      <c r="D185" s="42" t="s">
        <v>103</v>
      </c>
      <c r="E185" s="70" t="s">
        <v>138</v>
      </c>
      <c r="F185" s="2"/>
      <c r="G185" s="2"/>
      <c r="H185" s="58">
        <v>77500</v>
      </c>
      <c r="I185" s="2"/>
    </row>
    <row r="186" spans="1:9" ht="34.5" customHeight="1" x14ac:dyDescent="0.25">
      <c r="A186" s="18"/>
      <c r="B186" s="18" t="s">
        <v>113</v>
      </c>
      <c r="C186" s="49"/>
      <c r="D186" s="42" t="s">
        <v>103</v>
      </c>
      <c r="E186" s="70" t="s">
        <v>139</v>
      </c>
      <c r="F186" s="2"/>
      <c r="G186" s="2"/>
      <c r="H186" s="58">
        <v>93000</v>
      </c>
      <c r="I186" s="2"/>
    </row>
    <row r="187" spans="1:9" ht="72.75" customHeight="1" x14ac:dyDescent="0.25">
      <c r="A187" s="18"/>
      <c r="B187" s="18" t="s">
        <v>50</v>
      </c>
      <c r="C187" s="49"/>
      <c r="D187" s="42" t="s">
        <v>64</v>
      </c>
      <c r="E187" s="72" t="s">
        <v>140</v>
      </c>
      <c r="F187" s="2"/>
      <c r="G187" s="2"/>
      <c r="H187" s="58">
        <v>566100</v>
      </c>
      <c r="I187" s="2"/>
    </row>
    <row r="188" spans="1:9" ht="42" customHeight="1" x14ac:dyDescent="0.25">
      <c r="A188" s="18"/>
      <c r="B188" s="18" t="s">
        <v>125</v>
      </c>
      <c r="C188" s="49"/>
      <c r="D188" s="45" t="s">
        <v>63</v>
      </c>
      <c r="E188" s="54" t="s">
        <v>141</v>
      </c>
      <c r="F188" s="2"/>
      <c r="G188" s="2"/>
      <c r="H188" s="58">
        <v>287197.06</v>
      </c>
      <c r="I188" s="2"/>
    </row>
    <row r="189" spans="1:9" ht="34.5" customHeight="1" x14ac:dyDescent="0.25">
      <c r="A189" s="18"/>
      <c r="B189" s="18" t="s">
        <v>125</v>
      </c>
      <c r="C189" s="49"/>
      <c r="D189" s="45" t="s">
        <v>63</v>
      </c>
      <c r="E189" s="54" t="s">
        <v>142</v>
      </c>
      <c r="F189" s="2"/>
      <c r="G189" s="2"/>
      <c r="H189" s="58">
        <v>67955.929999999993</v>
      </c>
      <c r="I189" s="2"/>
    </row>
    <row r="190" spans="1:9" ht="32.25" customHeight="1" x14ac:dyDescent="0.25">
      <c r="A190" s="18"/>
      <c r="B190" s="18" t="s">
        <v>77</v>
      </c>
      <c r="C190" s="49"/>
      <c r="D190" s="42" t="s">
        <v>92</v>
      </c>
      <c r="E190" s="24" t="s">
        <v>164</v>
      </c>
      <c r="F190" s="2"/>
      <c r="G190" s="2"/>
      <c r="H190" s="58">
        <v>29250</v>
      </c>
      <c r="I190" s="2"/>
    </row>
    <row r="191" spans="1:9" ht="26.25" customHeight="1" x14ac:dyDescent="0.25">
      <c r="A191" s="18"/>
      <c r="B191" s="18" t="s">
        <v>113</v>
      </c>
      <c r="C191" s="49"/>
      <c r="D191" s="42" t="s">
        <v>103</v>
      </c>
      <c r="E191" s="24" t="s">
        <v>164</v>
      </c>
      <c r="F191" s="2"/>
      <c r="G191" s="2"/>
      <c r="H191" s="58">
        <v>113735</v>
      </c>
      <c r="I191" s="2"/>
    </row>
    <row r="192" spans="1:9" ht="25.5" customHeight="1" x14ac:dyDescent="0.25">
      <c r="A192" s="18"/>
      <c r="B192" s="18" t="s">
        <v>50</v>
      </c>
      <c r="C192" s="49"/>
      <c r="D192" s="42" t="s">
        <v>64</v>
      </c>
      <c r="E192" s="24" t="s">
        <v>164</v>
      </c>
      <c r="F192" s="2"/>
      <c r="G192" s="2"/>
      <c r="H192" s="58">
        <v>16983</v>
      </c>
      <c r="I192" s="2"/>
    </row>
    <row r="193" spans="1:9" ht="33.75" customHeight="1" x14ac:dyDescent="0.25">
      <c r="A193" s="18"/>
      <c r="B193" s="18" t="s">
        <v>125</v>
      </c>
      <c r="C193" s="49"/>
      <c r="D193" s="45" t="s">
        <v>63</v>
      </c>
      <c r="E193" s="24" t="s">
        <v>164</v>
      </c>
      <c r="F193" s="2"/>
      <c r="G193" s="2"/>
      <c r="H193" s="58">
        <v>10655</v>
      </c>
      <c r="I193" s="2"/>
    </row>
    <row r="194" spans="1:9" ht="28.5" customHeight="1" x14ac:dyDescent="0.25">
      <c r="A194" s="18"/>
      <c r="B194" s="18" t="s">
        <v>113</v>
      </c>
      <c r="C194" s="49"/>
      <c r="D194" s="42" t="s">
        <v>103</v>
      </c>
      <c r="E194" s="24" t="s">
        <v>147</v>
      </c>
      <c r="F194" s="2"/>
      <c r="G194" s="2"/>
      <c r="H194" s="58">
        <v>600000</v>
      </c>
      <c r="I194" s="2"/>
    </row>
    <row r="195" spans="1:9" ht="39" customHeight="1" x14ac:dyDescent="0.25">
      <c r="A195" s="18"/>
      <c r="B195" s="18" t="s">
        <v>113</v>
      </c>
      <c r="C195" s="49"/>
      <c r="D195" s="42" t="s">
        <v>103</v>
      </c>
      <c r="E195" s="24" t="s">
        <v>148</v>
      </c>
      <c r="F195" s="2"/>
      <c r="G195" s="2"/>
      <c r="H195" s="58">
        <v>50000</v>
      </c>
      <c r="I195" s="2"/>
    </row>
    <row r="196" spans="1:9" ht="37.5" customHeight="1" x14ac:dyDescent="0.25">
      <c r="A196" s="18"/>
      <c r="B196" s="18" t="s">
        <v>113</v>
      </c>
      <c r="C196" s="49"/>
      <c r="D196" s="42" t="s">
        <v>103</v>
      </c>
      <c r="E196" s="24" t="s">
        <v>149</v>
      </c>
      <c r="F196" s="2"/>
      <c r="G196" s="2"/>
      <c r="H196" s="58">
        <v>1450000</v>
      </c>
      <c r="I196" s="2"/>
    </row>
    <row r="197" spans="1:9" ht="33" customHeight="1" x14ac:dyDescent="0.25">
      <c r="A197" s="16" t="s">
        <v>97</v>
      </c>
      <c r="B197" s="19">
        <v>7670</v>
      </c>
      <c r="C197" s="62" t="s">
        <v>70</v>
      </c>
      <c r="D197" s="8" t="s">
        <v>104</v>
      </c>
      <c r="E197" s="35"/>
      <c r="F197" s="2"/>
      <c r="G197" s="2"/>
      <c r="H197" s="9">
        <f>H198</f>
        <v>2035000</v>
      </c>
      <c r="I197" s="2"/>
    </row>
    <row r="198" spans="1:9" ht="81" customHeight="1" x14ac:dyDescent="0.25">
      <c r="A198" s="18"/>
      <c r="B198" s="56">
        <v>3210</v>
      </c>
      <c r="C198" s="49"/>
      <c r="D198" s="42" t="s">
        <v>105</v>
      </c>
      <c r="E198" s="67" t="s">
        <v>198</v>
      </c>
      <c r="F198" s="2"/>
      <c r="G198" s="2"/>
      <c r="H198" s="6">
        <f>2000000+35000</f>
        <v>2035000</v>
      </c>
      <c r="I198" s="2"/>
    </row>
    <row r="199" spans="1:9" ht="48.75" customHeight="1" x14ac:dyDescent="0.25">
      <c r="A199" s="16" t="s">
        <v>171</v>
      </c>
      <c r="B199" s="19">
        <v>8110</v>
      </c>
      <c r="C199" s="62" t="s">
        <v>176</v>
      </c>
      <c r="D199" s="8" t="s">
        <v>172</v>
      </c>
      <c r="E199" s="78"/>
      <c r="F199" s="7"/>
      <c r="G199" s="7"/>
      <c r="H199" s="9">
        <f>H200</f>
        <v>47750</v>
      </c>
      <c r="I199" s="7"/>
    </row>
    <row r="200" spans="1:9" ht="31.5" customHeight="1" x14ac:dyDescent="0.25">
      <c r="A200" s="18"/>
      <c r="B200" s="56">
        <v>3110</v>
      </c>
      <c r="C200" s="49"/>
      <c r="D200" s="42" t="s">
        <v>92</v>
      </c>
      <c r="E200" s="67" t="s">
        <v>235</v>
      </c>
      <c r="F200" s="2"/>
      <c r="G200" s="2"/>
      <c r="H200" s="6">
        <f>20000+24750+3000</f>
        <v>47750</v>
      </c>
      <c r="I200" s="2"/>
    </row>
    <row r="201" spans="1:9" ht="60.75" customHeight="1" x14ac:dyDescent="0.25">
      <c r="A201" s="17" t="s">
        <v>212</v>
      </c>
      <c r="B201" s="19">
        <v>8350</v>
      </c>
      <c r="C201" s="62" t="s">
        <v>230</v>
      </c>
      <c r="D201" s="8" t="s">
        <v>227</v>
      </c>
      <c r="E201" s="78"/>
      <c r="F201" s="7"/>
      <c r="G201" s="7"/>
      <c r="H201" s="9">
        <f>H202+H203</f>
        <v>9952770</v>
      </c>
      <c r="I201" s="2"/>
    </row>
    <row r="202" spans="1:9" ht="62.25" customHeight="1" x14ac:dyDescent="0.25">
      <c r="A202" s="18"/>
      <c r="B202" s="56">
        <v>3142</v>
      </c>
      <c r="C202" s="49"/>
      <c r="D202" s="45" t="s">
        <v>63</v>
      </c>
      <c r="E202" s="67" t="s">
        <v>213</v>
      </c>
      <c r="F202" s="2"/>
      <c r="G202" s="2"/>
      <c r="H202" s="6">
        <f>1070000-74723</f>
        <v>995277</v>
      </c>
      <c r="I202" s="2"/>
    </row>
    <row r="203" spans="1:9" ht="78" customHeight="1" x14ac:dyDescent="0.25">
      <c r="A203" s="18"/>
      <c r="B203" s="56">
        <v>3142</v>
      </c>
      <c r="C203" s="49"/>
      <c r="D203" s="45" t="s">
        <v>63</v>
      </c>
      <c r="E203" s="93" t="s">
        <v>22</v>
      </c>
      <c r="F203" s="2"/>
      <c r="G203" s="2"/>
      <c r="H203" s="6">
        <v>8957493</v>
      </c>
      <c r="I203" s="2"/>
    </row>
    <row r="204" spans="1:9" ht="31.5" x14ac:dyDescent="0.25">
      <c r="A204" s="16" t="s">
        <v>93</v>
      </c>
      <c r="B204" s="19">
        <v>37</v>
      </c>
      <c r="C204" s="49"/>
      <c r="D204" s="8" t="s">
        <v>106</v>
      </c>
      <c r="E204" s="35"/>
      <c r="F204" s="2"/>
      <c r="G204" s="2"/>
      <c r="H204" s="9">
        <f>H205</f>
        <v>135000</v>
      </c>
      <c r="I204" s="2"/>
    </row>
    <row r="205" spans="1:9" ht="60.75" customHeight="1" x14ac:dyDescent="0.25">
      <c r="A205" s="16" t="s">
        <v>94</v>
      </c>
      <c r="B205" s="16" t="s">
        <v>83</v>
      </c>
      <c r="C205" s="62" t="s">
        <v>84</v>
      </c>
      <c r="D205" s="53" t="s">
        <v>76</v>
      </c>
      <c r="E205" s="35"/>
      <c r="F205" s="2"/>
      <c r="G205" s="2"/>
      <c r="H205" s="9">
        <f>H206</f>
        <v>135000</v>
      </c>
      <c r="I205" s="2"/>
    </row>
    <row r="206" spans="1:9" ht="35.25" customHeight="1" x14ac:dyDescent="0.25">
      <c r="A206" s="18"/>
      <c r="B206" s="56">
        <v>3110</v>
      </c>
      <c r="C206" s="49"/>
      <c r="D206" s="42" t="s">
        <v>92</v>
      </c>
      <c r="E206" s="35" t="s">
        <v>96</v>
      </c>
      <c r="F206" s="2"/>
      <c r="G206" s="2"/>
      <c r="H206" s="6">
        <v>135000</v>
      </c>
      <c r="I206" s="2"/>
    </row>
    <row r="207" spans="1:9" ht="15" customHeight="1" x14ac:dyDescent="0.25">
      <c r="A207" s="16"/>
      <c r="B207" s="23"/>
      <c r="C207" s="34"/>
      <c r="D207" s="37" t="s">
        <v>61</v>
      </c>
      <c r="E207" s="24"/>
      <c r="F207" s="2" t="s">
        <v>28</v>
      </c>
      <c r="G207" s="2" t="s">
        <v>28</v>
      </c>
      <c r="H207" s="59">
        <f>H33+H65+H102+H108+H125+H134+H204</f>
        <v>47247113.590000004</v>
      </c>
      <c r="I207" s="2" t="s">
        <v>28</v>
      </c>
    </row>
    <row r="208" spans="1:9" ht="15.75" x14ac:dyDescent="0.25">
      <c r="A208" s="25"/>
      <c r="B208" s="23"/>
      <c r="C208" s="34"/>
      <c r="D208" s="38" t="s">
        <v>62</v>
      </c>
      <c r="E208" s="39"/>
      <c r="F208" s="40"/>
      <c r="G208" s="40"/>
      <c r="H208" s="79">
        <f>H32+H207</f>
        <v>64719764.830000006</v>
      </c>
      <c r="I208" s="36"/>
    </row>
    <row r="209" spans="1:9" ht="15.75" x14ac:dyDescent="0.25">
      <c r="A209" s="27"/>
      <c r="B209" s="28"/>
      <c r="C209" s="29"/>
      <c r="F209" s="64"/>
      <c r="G209" s="64"/>
      <c r="H209" s="64"/>
      <c r="I209" s="64"/>
    </row>
    <row r="210" spans="1:9" ht="33.75" customHeight="1" x14ac:dyDescent="0.3">
      <c r="A210" s="27"/>
      <c r="B210" s="98" t="s">
        <v>205</v>
      </c>
      <c r="C210" s="98"/>
      <c r="D210" s="98"/>
      <c r="E210" s="98"/>
      <c r="F210" s="65"/>
      <c r="G210" s="97"/>
      <c r="H210" s="97"/>
      <c r="I210" s="64"/>
    </row>
    <row r="211" spans="1:9" ht="49.5" customHeight="1" x14ac:dyDescent="0.25">
      <c r="A211" s="27"/>
      <c r="B211" s="28"/>
      <c r="C211" s="31"/>
      <c r="F211" s="64"/>
      <c r="G211" s="64"/>
      <c r="H211" s="64"/>
      <c r="I211" s="64"/>
    </row>
    <row r="212" spans="1:9" ht="15.75" x14ac:dyDescent="0.25">
      <c r="A212" s="32"/>
      <c r="B212" s="28"/>
      <c r="C212" s="31"/>
    </row>
    <row r="213" spans="1:9" ht="15.75" x14ac:dyDescent="0.25">
      <c r="A213" s="32"/>
      <c r="B213" s="28"/>
      <c r="C213" s="30"/>
    </row>
    <row r="214" spans="1:9" ht="15.75" x14ac:dyDescent="0.25">
      <c r="A214" s="32"/>
      <c r="B214" s="28"/>
      <c r="C214" s="33"/>
    </row>
    <row r="215" spans="1:9" ht="15.75" x14ac:dyDescent="0.25">
      <c r="A215" s="32"/>
      <c r="B215" s="28"/>
      <c r="C215" s="30"/>
    </row>
    <row r="216" spans="1:9" ht="15.75" x14ac:dyDescent="0.25">
      <c r="A216" s="32"/>
      <c r="B216" s="28"/>
      <c r="C216" s="30"/>
    </row>
  </sheetData>
  <mergeCells count="6">
    <mergeCell ref="H1:I1"/>
    <mergeCell ref="E2:I2"/>
    <mergeCell ref="A6:I6"/>
    <mergeCell ref="G210:H210"/>
    <mergeCell ref="B210:E210"/>
    <mergeCell ref="E3:I3"/>
  </mergeCells>
  <phoneticPr fontId="14" type="noConversion"/>
  <pageMargins left="0.27559055118110237" right="0.19685039370078741" top="0.19685039370078741" bottom="0.31496062992125984" header="0.19685039370078741" footer="0.11811023622047245"/>
  <pageSetup paperSize="9" scale="74" fitToHeight="10" orientation="landscape" verticalDpi="0" r:id="rId1"/>
  <rowBreaks count="2" manualBreakCount="2">
    <brk id="21" max="8" man="1"/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VNMR-65-02</cp:lastModifiedBy>
  <cp:lastPrinted>2019-08-27T13:25:15Z</cp:lastPrinted>
  <dcterms:created xsi:type="dcterms:W3CDTF">2019-01-04T09:55:45Z</dcterms:created>
  <dcterms:modified xsi:type="dcterms:W3CDTF">2019-08-27T13:52:20Z</dcterms:modified>
</cp:coreProperties>
</file>