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9155" windowHeight="118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I37" i="1"/>
  <c r="I23"/>
  <c r="I22" s="1"/>
  <c r="I46"/>
  <c r="I163"/>
  <c r="I26"/>
  <c r="I25"/>
  <c r="I146"/>
  <c r="I133"/>
  <c r="I143"/>
  <c r="I129" l="1"/>
  <c r="I90"/>
  <c r="I70"/>
  <c r="I149"/>
  <c r="I87" l="1"/>
  <c r="I47"/>
  <c r="I43"/>
  <c r="I92" l="1"/>
  <c r="I165"/>
  <c r="I158"/>
  <c r="I18"/>
  <c r="I116"/>
  <c r="I100"/>
  <c r="I99" s="1"/>
  <c r="I104"/>
  <c r="I52"/>
  <c r="I112"/>
  <c r="I111"/>
  <c r="I110"/>
  <c r="I109"/>
  <c r="I108"/>
  <c r="I105"/>
  <c r="I71"/>
  <c r="I69"/>
  <c r="I68" s="1"/>
  <c r="I29"/>
  <c r="I144"/>
  <c r="I136"/>
  <c r="I168"/>
  <c r="I61"/>
  <c r="I127" l="1"/>
  <c r="I138"/>
  <c r="I120"/>
  <c r="I67" l="1"/>
  <c r="I24"/>
  <c r="I34"/>
  <c r="I56"/>
  <c r="I123"/>
  <c r="I125"/>
  <c r="I66" l="1"/>
  <c r="I135"/>
  <c r="I134"/>
  <c r="I15"/>
  <c r="I14" s="1"/>
  <c r="I86"/>
  <c r="I152"/>
  <c r="I151" s="1"/>
  <c r="I122"/>
  <c r="I40"/>
  <c r="I31"/>
  <c r="I55" l="1"/>
  <c r="I54" s="1"/>
  <c r="I39"/>
  <c r="I128"/>
  <c r="I160"/>
  <c r="I147"/>
  <c r="I73"/>
  <c r="I48" l="1"/>
  <c r="I33"/>
  <c r="I32" s="1"/>
  <c r="I107"/>
  <c r="I65"/>
  <c r="I78"/>
  <c r="I42"/>
  <c r="I63"/>
  <c r="I62" s="1"/>
  <c r="I118"/>
  <c r="I89"/>
  <c r="I45" l="1"/>
  <c r="I30"/>
  <c r="I167"/>
  <c r="I169"/>
  <c r="I126"/>
  <c r="I166" l="1"/>
  <c r="I51"/>
  <c r="I140" l="1"/>
  <c r="I132" s="1"/>
  <c r="I28"/>
  <c r="I103"/>
  <c r="I162" l="1"/>
  <c r="I164"/>
  <c r="I159"/>
  <c r="I157"/>
  <c r="I161" l="1"/>
  <c r="I130"/>
  <c r="I117" s="1"/>
  <c r="I115" l="1"/>
  <c r="I98" s="1"/>
  <c r="I96"/>
  <c r="I85"/>
  <c r="I83"/>
  <c r="I82" l="1"/>
  <c r="I80"/>
  <c r="I77" s="1"/>
  <c r="I75"/>
  <c r="I50" s="1"/>
  <c r="I41"/>
  <c r="I35"/>
  <c r="I21" s="1"/>
  <c r="I12"/>
  <c r="I11" s="1"/>
  <c r="I20" l="1"/>
  <c r="I171" l="1"/>
  <c r="I172" s="1"/>
</calcChain>
</file>

<file path=xl/sharedStrings.xml><?xml version="1.0" encoding="utf-8"?>
<sst xmlns="http://schemas.openxmlformats.org/spreadsheetml/2006/main" count="453" uniqueCount="260">
  <si>
    <t>Додаток 6</t>
  </si>
  <si>
    <t>РОЗПОДIЛ</t>
  </si>
  <si>
    <t>у 2020 році</t>
  </si>
  <si>
    <t>(код бюджету)</t>
  </si>
  <si>
    <t>Код програмної класифікації видатків та кредитування місцевого бюджету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</si>
  <si>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</si>
  <si>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Найменуваиия об'скта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</si>
  <si>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</si>
  <si>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</si>
  <si>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</si>
  <si>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</si>
  <si>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</si>
  <si>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Код Типової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</si>
  <si>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</si>
  <si>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коштiв бюджету розвитку мiського бюджету  Ніжинської міської ОТГ на капiтальнi видатки та на здiйснення заходiв iз будiвництва, реконструкцй i реставрацii обекпв виробничоi, комунiкацiйноi та соцiальноi iнфраструктури за об'єктами</t>
  </si>
  <si>
    <t>0600000</t>
  </si>
  <si>
    <t>06</t>
  </si>
  <si>
    <t xml:space="preserve">Управління освіти міської ради    </t>
  </si>
  <si>
    <t>Заходи з енергозбереження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</si>
  <si>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Корпорейшн-НЕФКО))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</si>
  <si>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</si>
  <si>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</si>
  <si>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</si>
  <si>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</si>
  <si>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</si>
  <si>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</si>
  <si>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</si>
  <si>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</si>
  <si>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Керівництво і управління у відповідній сфері у містах (місті Києві), селищах, селах, об’єднаних територіальних громадах</t>
  </si>
  <si>
    <t>3110</t>
  </si>
  <si>
    <t xml:space="preserve">Придбання обладнання і предметів довгострокового користування </t>
  </si>
  <si>
    <t>Міська цільова програма придбання житла на 2020р.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</si>
  <si>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</si>
  <si>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</si>
  <si>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</si>
  <si>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</si>
  <si>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</si>
  <si>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</si>
  <si>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</si>
  <si>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</si>
  <si>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</si>
  <si>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</si>
  <si>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</si>
  <si>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</si>
  <si>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</si>
  <si>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</si>
  <si>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Придбання обладнання</t>
  </si>
  <si>
    <t>0611020</t>
  </si>
  <si>
    <t>1020</t>
  </si>
  <si>
    <t>0941</t>
  </si>
  <si>
    <t>Дитячий майданчик для гімназії №14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</si>
  <si>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 (співфінансування залучених  коштів від міжнародної фінансової установи Північної Екологічної Фінансової Корпорації (Нордік Інвайронмент Файненс Корпорейшн-НЕФКО))</t>
  </si>
  <si>
    <t>0470</t>
  </si>
  <si>
    <t>0617520</t>
  </si>
  <si>
    <t>0212010</t>
  </si>
  <si>
    <t>2010</t>
  </si>
  <si>
    <t>0731</t>
  </si>
  <si>
    <t>Багатопрофільна стаціонарна медична допомога населенню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</si>
  <si>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</si>
  <si>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</si>
  <si>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</si>
  <si>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</si>
  <si>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0212100</t>
  </si>
  <si>
    <t>2100</t>
  </si>
  <si>
    <t>0722</t>
  </si>
  <si>
    <t>Стоматологічна допомога населенню</t>
  </si>
  <si>
    <t>3210</t>
  </si>
  <si>
    <t xml:space="preserve">Капітальні трансферти підприємствам (установам, організаціям) </t>
  </si>
  <si>
    <t>Міська цільова програма  "Фінансової підтримки та розвитку КНП "Ніжинська міська стоматологічна поліклініка" Ніжинської міської ради Чернігівської області на 2020-2022рр"(придбання обладнання)</t>
  </si>
  <si>
    <t>Програма інформатизації діяльностіУправління освіти Ніжинської міської ради на 2020-2022роки</t>
  </si>
  <si>
    <t>0800000</t>
  </si>
  <si>
    <t>Управління соціального захисту населення міської ради</t>
  </si>
  <si>
    <t>0817520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</si>
  <si>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</t>
  </si>
  <si>
    <t>0460</t>
  </si>
  <si>
    <t>0213133</t>
  </si>
  <si>
    <t>3133</t>
  </si>
  <si>
    <t>Інші заходи та заклади молодіжної політики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</si>
  <si>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</si>
  <si>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</si>
  <si>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</si>
  <si>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</si>
  <si>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</si>
  <si>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</si>
  <si>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 xml:space="preserve">Придбання вітчизняної та зарубіжної книжкової продукції для бібліотек </t>
  </si>
  <si>
    <t>1014040</t>
  </si>
  <si>
    <t>4040</t>
  </si>
  <si>
    <t>Забезпечення діяльності музеїв і виставок</t>
  </si>
  <si>
    <t>1011100</t>
  </si>
  <si>
    <t>11000</t>
  </si>
  <si>
    <t>0960</t>
  </si>
  <si>
    <t xml:space="preserve">Надан. спец. освіти школам естетич. вихован.(музиченими, художніми, хореографічними, театральними, хоровими, мистецькими) </t>
  </si>
  <si>
    <t>Придбання музичних інструментів для ДМШ (труба -15 000 грн, тромбон.-10 000 грн)</t>
  </si>
  <si>
    <t>Придбання музичних інструментів для ДХШ (баян дитячий 1 шт. 26 000 грн, контрабас 1 шт-35 000 грн)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</si>
  <si>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</si>
  <si>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</si>
  <si>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</si>
  <si>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</si>
  <si>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1117520</t>
  </si>
  <si>
    <t>Програма інформатизації діяльності відділу з питань фізичної культури та спорту Ніжинської міської ради  на 2020-2022роки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</si>
  <si>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</si>
  <si>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</si>
  <si>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</si>
  <si>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</si>
  <si>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Будівництво міського кладовища на території Кунашівської сільської ради вт.ч. ПВР</t>
  </si>
  <si>
    <t>Будівництво системи відеоспостереження для розпізнавання обличчя на площі ім. І. Франка в м. Ніжин вт.ч.ПВР</t>
  </si>
  <si>
    <t>Будівництво ЛЕП по вул.Арвата, Афганців, П.Морозова із встановленням КТП в м.Ніжин Чернігівської обл., в т.ч. ПВР</t>
  </si>
  <si>
    <t>1217321</t>
  </si>
  <si>
    <t>Будівництво освітніх установ та закладів</t>
  </si>
  <si>
    <t>Реконструкція приміщень ЗОШ I ст. №8 з метою відкриття закладу дошкільної освіти (дитячий садок) №8 "Кручайлик" Ніжинської міської ради в м. Ніжин, вул.Воздвиженська,185 в т.ч. ПВР</t>
  </si>
  <si>
    <t>Реконструкція та реставрація інших об’єктів</t>
  </si>
  <si>
    <t>Реконструкція бігових доріжок на міському стадіоні, вул. Полковника Розумовського, 5 в т.ч. ПВР</t>
  </si>
  <si>
    <t>Будів.інших об’єктів  комунальної власності.</t>
  </si>
  <si>
    <t>Реконструкція  КНС біля р. Остер по вул.Набережна в м.Ніжин в т.ч. ПВР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</si>
  <si>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</si>
  <si>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</si>
  <si>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</si>
  <si>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</si>
  <si>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</si>
  <si>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Міська цільова програма підтримки об’єднань співвласників багатоквартирних  будинків  Ніжинської міської ОТГ,  щодо проведення енергоефективних заходів на 2020 рік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</si>
  <si>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</si>
  <si>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</si>
  <si>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</si>
  <si>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</si>
  <si>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</si>
  <si>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</si>
  <si>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</si>
  <si>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Міська програма реалізації повноважень міської ради у галузі земельних відносин на 2020рік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</si>
  <si>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</si>
  <si>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</si>
  <si>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</si>
  <si>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</si>
  <si>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1115011</t>
  </si>
  <si>
    <t>5011</t>
  </si>
  <si>
    <t>0810</t>
  </si>
  <si>
    <t>Проведення навчально-тренувальних зборіві змаганьз алімп.видів спорту</t>
  </si>
  <si>
    <t>Придбання гімнастичної колоди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</si>
  <si>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</si>
  <si>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</si>
  <si>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</si>
  <si>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Комплект "Україна" турник вуличний 1 шт.,воркаут комплект для спорт майд  по вул. Амосова,12</t>
  </si>
  <si>
    <t>Стіл тенісний вуличний 1 шт.для спорт майд по вул. Шевченка 92-в</t>
  </si>
  <si>
    <t>Стіл тенісний вуличний 1 шт вуличний тренажерний комплекс "Невада"2шт.для спорт майд по вул. Космонавтів,54</t>
  </si>
  <si>
    <t>Трибуна модульна з накриттям для ст."Спартак"</t>
  </si>
  <si>
    <t>Підмітальна машина для догляду та утриманням у належному стані футбольних полів зі штучним покриттям,тепловентилятор для обігріву 2 шт для спорт.залу по вул.Прилуцька,156</t>
  </si>
  <si>
    <t>Реконструкція скверу Б.Хмельницького в т.ч. ПВР</t>
  </si>
  <si>
    <t>Капітальний ремонт доріг в т.ч. ПВР</t>
  </si>
  <si>
    <t>Реконструкція перехрестя вулиці Шевченка з вулицею Генерала Корчагіна в т.ч. ПВР</t>
  </si>
  <si>
    <t>Реконструкція перехрестя вулиці Шевченка з вулицею Носівський Шлях в т.ч. ПВР</t>
  </si>
  <si>
    <t>Субвенція з державного бюджету на надання державної підтримки особам з особливими освітніми потребами у 2020 році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</si>
  <si>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</si>
  <si>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</si>
  <si>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</si>
  <si>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1217640</t>
  </si>
  <si>
    <t>Придбання кондіціонеру</t>
  </si>
  <si>
    <t>3710160</t>
  </si>
  <si>
    <t>3117520</t>
  </si>
  <si>
    <t>3717520</t>
  </si>
  <si>
    <t>Надання загальної середньої освіти закладами загальної середньої освіти ( у т.ч. з дошкільними підрозділами (відділеннями,групами))</t>
  </si>
  <si>
    <t>Придбання килиму борцівського</t>
  </si>
  <si>
    <t>0216082</t>
  </si>
  <si>
    <t>0217322</t>
  </si>
  <si>
    <t>7322</t>
  </si>
  <si>
    <t>Будівництво медичних установ та закладів</t>
  </si>
  <si>
    <t>Міська цільова програма  "Фінансової підтримки та розвитку КНП "Ніжинський міський пологовий будинок на 2020-2022рр"(Кап.ремонт системи водовідведення з даху блоку В, в т.ч.ПВР)</t>
  </si>
  <si>
    <t>Міська цільова програма  "Фінансової підтримки та розвитку КНП "Ніжинський міський пологовий будинок на 2020-2022рр"(придбання обладнання)</t>
  </si>
  <si>
    <t>до рiшення мiської ради YII скликання</t>
  </si>
  <si>
    <t>0617321</t>
  </si>
  <si>
    <t>Реконструкція вулиці Шевченка з площею імені І.Франка, в т.ч.ПВР</t>
  </si>
  <si>
    <t>МЦП "Розробка схем та прекних рішень масового застосування на 2020 рік"(дет.план територ.під будівництво очисних споруд на землях Талалаївської ОТГ</t>
  </si>
  <si>
    <t>0611090</t>
  </si>
  <si>
    <t>1090</t>
  </si>
  <si>
    <t>Надання позашкільної освіти позашкільними закладами освіти, заходи із позашкільної роботи з дітьми</t>
  </si>
  <si>
    <t>1014082</t>
  </si>
  <si>
    <t>4082</t>
  </si>
  <si>
    <t>0829</t>
  </si>
  <si>
    <t>Інші заходи в галузі культури і мистецтва</t>
  </si>
  <si>
    <t>Цільова програма проведення археологічних досліджень в  місті Ніжин на 2017 – 2021 роки</t>
  </si>
  <si>
    <t>0620</t>
  </si>
  <si>
    <t>Організація благоустрою населених пунктів</t>
  </si>
  <si>
    <t>Будівництво мультифункціональних майданчиків для занять ігровими видами спорту</t>
  </si>
  <si>
    <t>Будівництво мультифункціонального майданчика для занять ігровими видами спорту вул.Московська,54, м.Ніжин, Чернігівська обл.</t>
  </si>
  <si>
    <t>Придбання мікрофонів колективу "Феєрія" НБДЮ-32000грн, двигуна та комплекту для обладнання електрокарту для гуртка картингістів-18000грн</t>
  </si>
  <si>
    <t xml:space="preserve">Капітальний ремонт нежитлового приміщення по вул. Покровська,8/66 в т.ч. ПВР </t>
  </si>
  <si>
    <t xml:space="preserve">Реконструкція системи оповіщення  при пожежі, телефонізації та СКС в приміщ. по вул. Покровська,8/66 </t>
  </si>
  <si>
    <t>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ПВР</t>
  </si>
  <si>
    <t>Капітальний ремонт віконних блоків та вхідних дверей із заміною їх на металопластикові у приміщенні Територіального центру по вул. Шевченка,99Є у м.Ніжині Чернігівської області в т.ч. ПВР</t>
  </si>
  <si>
    <t>0807323</t>
  </si>
  <si>
    <t>7323</t>
  </si>
  <si>
    <t>Будівництво установ та закладів соціальної сфери</t>
  </si>
  <si>
    <t>Проект переможець Громад.бюджету "Автобусні зупинки-це зручно, затишно, безпечно"</t>
  </si>
  <si>
    <t>Проект переможець Громад.бюджету "Благоуустрій території міста Ніжина в урочищі Маркове"</t>
  </si>
  <si>
    <t>Проект переможець Громад.бюджету "Мобільний ІгроХАБ"</t>
  </si>
  <si>
    <t>Проект переможець Громад.бюджету "Здоровий спосіб життя-шлях до досконалості""</t>
  </si>
  <si>
    <t>Проект переможець Громад.бюджету "Sвіт Технологій Майбутнього для початківців""</t>
  </si>
  <si>
    <t>Проект переможець Громад.бюджету "Громадський простір в парку відпочинку"</t>
  </si>
  <si>
    <t>Проект переможець Громад.бюджету "Смуга перешкод"</t>
  </si>
  <si>
    <t>Міська програма утримання та забезпечення діяльності КЗ Ніжинський молодіжний центр Ніжинської міської ради на 2019-2020роки (придбання гри-тренінгу "Світ громад" 2шт-12980грн)</t>
  </si>
  <si>
    <t>0320</t>
  </si>
  <si>
    <t>Заходи із запобігання та ліквідації надзвичайних ситуацій та наслідків стихійного лиха</t>
  </si>
  <si>
    <t>0218110</t>
  </si>
  <si>
    <t>Реставрація пам’яток культури історії та архітектури</t>
  </si>
  <si>
    <t>Реставрація та пристосування пам’ятки архітектури комплексу споруд "Поштова станція", 2-й етап, в т.ч. ПВР</t>
  </si>
  <si>
    <t>1217340</t>
  </si>
  <si>
    <t>Проектування, реставрація та охорона пам’яток архітектури</t>
  </si>
  <si>
    <t>Міська цільова програма цівільного захисту м.Ніжина на 2020 рік (нове будівництво Міської автоматизованої системи центрального оповіщення м.Ніжина)</t>
  </si>
  <si>
    <t xml:space="preserve">МЦП "Розвитку та фінансової підтримки комунальних підприємств м.Ніжина на 2020 рік" КК КП "Північна" з/ч для трактора Т-25-35000грн, мотокоса-15000 грн, КП "ВУКГ"- прдбання машини МДКЗ-12 з вакуумним підмітально-прибиральним обладнанням, піскорозкидувальним обладнанням та поворотним відвалом на базі шасі МАЗ 5340 С2-3250000грн, крематора-270000грн; КП НУВКГ придбання облад.для провед.реконстр.і модернізації ВНС "Червона Гребля"-1500000грн) </t>
  </si>
  <si>
    <t>МЦП "Розробка схем та пректних рішень масового застосування та детального планування  на 2020 рік"( в т.ч. Ген.план с.Кунашівка-190000грн)</t>
  </si>
  <si>
    <t>Будівництво споруд, установ та закладів фізичної культури і спорту</t>
  </si>
  <si>
    <t>1217322</t>
  </si>
  <si>
    <t xml:space="preserve">Придбання телевізора в клас класичного танцю ДХШ </t>
  </si>
  <si>
    <t xml:space="preserve"> Реконструкція  частини вул. Об’їжджа на ділянці від перехрестя вул. Шевченка до буд. №112" в т.ч. ПКД </t>
  </si>
  <si>
    <t>Закупівля осушувача повітря (побутовий) COOPER&amp;HUNTER CH-D01WD2-24LD  (або аналогу) для дотримання норм температурно-вологісного режиму у фондосховищі 2 шт-15000грн, придбання козирька та перил для облаштування входу в музейне приміщення за адресою вул.Небесної Сотні,11-37000грн музейні експонати для НКМ ім Ш.Спаського-63000грн</t>
  </si>
  <si>
    <t>Будівництво карт мулових майданчиків очисних споруд на земельній ділянці, розташованій в адміністративних межах Ніжинської сільської ради Ніжинського району Чернігівської області в т.ч. ПКД (оцінка впливу на довкілля)</t>
  </si>
  <si>
    <t xml:space="preserve">Придбання санітарно-блочного модуля(модульний туалет-110,0 тис.грн, автоб зупинки-199,9тис.грн, блакит.ялинок-18000грн) </t>
  </si>
  <si>
    <t>Субвенція з обл.бюдж.на виконання доручень виборців депутатами обл.ради (зміцнення матеріально-технічної бази ЗОШ №15 +10000грн (придбання телевізора)</t>
  </si>
  <si>
    <t>3142</t>
  </si>
  <si>
    <t>1216011</t>
  </si>
  <si>
    <t>Експлуатація та технічне обслуговування житлового фонду</t>
  </si>
  <si>
    <t>Капітальний ремонт житлового фонду ((приміщень)</t>
  </si>
  <si>
    <t>МЦП підтримки співвласників багатоквартирнихжитлових будинків та капітального ремонту житлового фонду м.Ніжина на 2020 рік</t>
  </si>
  <si>
    <t>Реконструкція частини вул.Об’їжджа на ділянці від перехрестя вул.Шевченка до буд. №112 в т.ч. ПВР</t>
  </si>
  <si>
    <t>Співфінансування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</si>
  <si>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</si>
  <si>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Субвенція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їдалень(харчоблоків) закладів загальної середньої освіти</t>
  </si>
  <si>
    <t>Співфінансуваннясубвенції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їдалень(харчоблоків) закладів загальної середньої освіти</t>
  </si>
  <si>
    <t>1110160</t>
  </si>
  <si>
    <t>Субвенція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</t>
  </si>
  <si>
    <t>Субвенція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Ніжинської ЗОШ I-III ст.№6, розташованої по вул.Мигалівська,15 м.Ніжин, в т.ч.ПВР )</t>
  </si>
  <si>
    <t>Співфінансування субвенції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</t>
  </si>
  <si>
    <t>Співфінансування субвенції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 Ніжинської ЗОШ I-III ст.№6, розташованої по вул.Мигалівська,15 м.Ніжин, в т.ч.ПВР)</t>
  </si>
  <si>
    <t>Субвенція з обл.бюдж.на виконання доручень виборців депутатами обл.ради(придб.автомат.пральної машини для неврологіч.від)</t>
  </si>
  <si>
    <t>1115031</t>
  </si>
  <si>
    <t>Субвенція з обл.бюдж.на виконання доручень виборців депутатами обл.ради (зміцнення матеріально-технічної бази КДЮСШ секції боксу)</t>
  </si>
  <si>
    <t xml:space="preserve"> </t>
  </si>
  <si>
    <t>Придбання відіокамери, п’ядесталу для нагородження, портат.акустич.системи</t>
  </si>
  <si>
    <t>0217363</t>
  </si>
  <si>
    <t>Виконання інвестиційних проектів в рамках здійснення заходів щодо соціально-економічного розвитку окремих територій (включаючи співфінансування)</t>
  </si>
  <si>
    <t>Субв.з держ.бюджету на виконання заходів щодо соціально-економ.розвитку територій (придб.мед. обл., а саме: артроскопічної стійкидля КНП "Ніжинська ЦМЛ ім. М.Галицького" Ніжинської міської ради Чернігівської обл.)</t>
  </si>
  <si>
    <t>Програма інформатизації діяльності виконавчого комітету Ніжинської міської ради Чернігівської області на 2020-2022роки(Молод.центр-16,0тис.грн, Полог.буд-51,696 тис.грн,Стомат полікл.-42,9 тис.грн, ЦМЛ -422220грн ( комп.для дит.від.та полікл.-100000грн, 15 комп та 15 прінт -322220грн)))</t>
  </si>
  <si>
    <t>1014060</t>
  </si>
  <si>
    <t>4060</t>
  </si>
  <si>
    <t>0828</t>
  </si>
  <si>
    <t>Забез.діяльності палаців і будинків культури, клубів, центр.дозв. Та інших клуб.закладів</t>
  </si>
  <si>
    <t>Придб.інструмент.конденсатору мікрофона</t>
  </si>
  <si>
    <t>від "27"серпня 2020 року №    -77/2020</t>
  </si>
  <si>
    <t xml:space="preserve">Реалізація проектів з реконструкції, капітального ремонту приймальних відділень в опрних закладах охорони здоров’я у госпітальних округах </t>
  </si>
  <si>
    <t>Субвенція з держ.бюдж. 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ПВР</t>
  </si>
  <si>
    <t>Програма  розвитку культури, мистецтва і  охорони культурної спадщини на  2020рік (меморіальна дошка-17000грн, постамент для пам’ятного знаку "Козацька гармата-50000грн,світлодіодний прожектор-24200грн, мобільна сцена 224000грн )</t>
  </si>
  <si>
    <t>0216083</t>
  </si>
  <si>
    <t>Проектні, будівельно-ремонтні роботи, придбання житла та приміщень для розвитку сімейних та інших формвиховання, наближених до сімейних, та забезпечення житлом дітей-сиріт, осіб з їх числа</t>
  </si>
  <si>
    <t>Будівництво локальної мережі відеоспостереження по місту вт.ч. ПКД</t>
  </si>
  <si>
    <t>Капітальний ремонт огорожі скверу ім.М.Гоголя в т.ч. ПКД</t>
  </si>
  <si>
    <t>Придбання реєстратороа для камер відеонагляду для поліклініки-8700 грн,будинок біля шлагбауму-14000грн, пральні машини 2шт-24000грн, генератор-73300грн, перегородка в офтальмологічне відділення з лор ліжками для розмежування хворих інфекційного профілю -13870грн, решітка для ізоляції генератора-6700,0грн, мед.меблів, кондіціонера, жалюзів та перегородки по каб. провед.досліджень методом ІФА на короновір.інфекцію-45000грн</t>
  </si>
  <si>
    <t>Міська цільова програма оснащення медичною технікою та виробами медичного призначення на 2020-2022 рр.(в т.ч.апарат "Ампліпульс-5Бр" для фізіотерапевтичного відділення-18850грн, операц.стіл для хірург.від.№1-170000грн, ЕКГ -апарату спокою для кабінету функціональної діагностики стаціонару-56000грн, 4 кисневі концетратори-160000грн, апарат ШВЛ для дітей-320000грн, кисневі концетратор 4 шт-160000грн, пересувні бактероцидні опрмінювачі 5 шт-30400грн, напівавтоматичний 4-х канальний коагулометр-159800грн, відео ларінгоскоп-150000грн, аналізатор газу 198050грн,комплект облад.для провед.досліджень методом ІФА-500000грн, носилки медичні(каталка) для неврологічного відділення -40380грн, кисневі концентратори 10шт-405000грн))</t>
  </si>
  <si>
    <t xml:space="preserve">Капітальний ремонт тротуару з влаштуванням автостоянки біля буд. №8 по вул. Покровська в м.Ніжин Чернігівської обл. в т.ч. ПКД </t>
  </si>
  <si>
    <t>Реставрація пам’ятки національного значення Спасо-Преображенської церкви в м.Ніжин Чернігівської обл. в т.ч. ПКД</t>
  </si>
  <si>
    <t>Програма інформатизації діяльності виконавчого комітету Ніжинської міської ради Чернігівської області на 2020-2022роки(Виконком-362,0тис.грн, НЦСССДМ-21,7 тис.грн, ЦНАП-363000грн</t>
  </si>
  <si>
    <t>Кондіціонери 4шт-78000грн, квадрокоптер-40000грн, холодильник-13000грн,телевізори 4 шт та сплітер-164400грн,опромінювачі ультрафіолетові екрановібактеріцидні-95600грн ( ЦНАП-280000грн(диван дит-15000грн, телевізор-50000грн, 5шт кондіц-215000грн))</t>
  </si>
  <si>
    <t>Співфінансування субвенції з держ.бюджету місцевим бюджетам на проектні, будівельно-ремонтні роботи, придбання житла та приміщень для розвитку сімейних та інших формвиховання, наближених до сімейних, та забезпечення житлом дітей-сиріт, осіб з їх числа(на дитячий буд сімейного типу)</t>
  </si>
</sst>
</file>

<file path=xl/styles.xml><?xml version="1.0" encoding="utf-8"?>
<styleSheet xmlns="http://schemas.openxmlformats.org/spreadsheetml/2006/main">
  <numFmts count="1">
    <numFmt numFmtId="164" formatCode="#,##0.0"/>
  </numFmts>
  <fonts count="19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17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Border="1"/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0" fontId="9" fillId="2" borderId="1" xfId="0" applyFont="1" applyFill="1" applyBorder="1" applyAlignment="1">
      <alignment horizontal="left" vertical="justify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vertical="justify" wrapText="1"/>
    </xf>
    <xf numFmtId="0" fontId="9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vertical="top" wrapText="1"/>
    </xf>
    <xf numFmtId="0" fontId="15" fillId="2" borderId="1" xfId="0" applyFont="1" applyFill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top" wrapText="1"/>
    </xf>
    <xf numFmtId="0" fontId="13" fillId="0" borderId="0" xfId="0" applyFont="1" applyAlignment="1">
      <alignment horizontal="center"/>
    </xf>
    <xf numFmtId="0" fontId="10" fillId="0" borderId="1" xfId="0" applyFont="1" applyBorder="1" applyAlignment="1">
      <alignment horizontal="left" vertical="top" wrapText="1" indent="1"/>
    </xf>
    <xf numFmtId="164" fontId="12" fillId="0" borderId="2" xfId="2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3" fontId="9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wrapText="1"/>
    </xf>
    <xf numFmtId="0" fontId="12" fillId="0" borderId="2" xfId="0" applyFont="1" applyBorder="1" applyAlignment="1">
      <alignment horizontal="left" vertical="top" wrapText="1"/>
    </xf>
    <xf numFmtId="0" fontId="12" fillId="0" borderId="1" xfId="0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top" wrapText="1"/>
    </xf>
    <xf numFmtId="3" fontId="12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3" fontId="12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9" fontId="8" fillId="0" borderId="2" xfId="0" applyNumberFormat="1" applyFont="1" applyBorder="1" applyAlignment="1">
      <alignment horizontal="center"/>
    </xf>
    <xf numFmtId="4" fontId="8" fillId="0" borderId="1" xfId="0" applyNumberFormat="1" applyFont="1" applyFill="1" applyBorder="1"/>
    <xf numFmtId="0" fontId="4" fillId="0" borderId="2" xfId="0" applyFont="1" applyBorder="1" applyAlignment="1">
      <alignment horizontal="center"/>
    </xf>
    <xf numFmtId="164" fontId="12" fillId="4" borderId="3" xfId="2" applyNumberFormat="1" applyFont="1" applyFill="1" applyBorder="1" applyAlignment="1">
      <alignment horizontal="left" vertical="center" wrapText="1"/>
    </xf>
    <xf numFmtId="164" fontId="12" fillId="4" borderId="1" xfId="2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164" fontId="12" fillId="0" borderId="1" xfId="2" applyNumberFormat="1" applyFont="1" applyFill="1" applyBorder="1" applyAlignment="1">
      <alignment vertical="top" wrapText="1"/>
    </xf>
    <xf numFmtId="4" fontId="4" fillId="0" borderId="1" xfId="0" applyNumberFormat="1" applyFont="1" applyBorder="1"/>
    <xf numFmtId="164" fontId="12" fillId="4" borderId="0" xfId="2" applyNumberFormat="1" applyFont="1" applyFill="1" applyBorder="1" applyAlignment="1">
      <alignment horizontal="left" vertical="center" wrapText="1"/>
    </xf>
    <xf numFmtId="49" fontId="12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49" fontId="9" fillId="2" borderId="2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vertical="top" wrapText="1"/>
    </xf>
    <xf numFmtId="4" fontId="12" fillId="0" borderId="1" xfId="0" applyNumberFormat="1" applyFont="1" applyFill="1" applyBorder="1" applyAlignment="1">
      <alignment horizontal="center" vertical="top" wrapText="1"/>
    </xf>
    <xf numFmtId="164" fontId="12" fillId="2" borderId="1" xfId="2" applyNumberFormat="1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wrapText="1"/>
    </xf>
    <xf numFmtId="164" fontId="12" fillId="0" borderId="4" xfId="2" applyNumberFormat="1" applyFont="1" applyFill="1" applyBorder="1" applyAlignment="1">
      <alignment horizontal="left" vertical="center" wrapText="1"/>
    </xf>
    <xf numFmtId="0" fontId="12" fillId="0" borderId="1" xfId="0" applyNumberFormat="1" applyFont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0" fontId="0" fillId="0" borderId="2" xfId="0" applyBorder="1" applyAlignment="1">
      <alignment horizontal="center"/>
    </xf>
    <xf numFmtId="0" fontId="12" fillId="0" borderId="2" xfId="0" applyFont="1" applyFill="1" applyBorder="1" applyAlignment="1">
      <alignment horizontal="left" vertical="top" wrapText="1"/>
    </xf>
    <xf numFmtId="0" fontId="18" fillId="0" borderId="0" xfId="0" applyFont="1"/>
    <xf numFmtId="0" fontId="7" fillId="0" borderId="1" xfId="0" applyNumberFormat="1" applyFont="1" applyBorder="1" applyAlignment="1">
      <alignment vertical="center" wrapText="1"/>
    </xf>
    <xf numFmtId="0" fontId="13" fillId="0" borderId="1" xfId="0" applyFont="1" applyBorder="1"/>
    <xf numFmtId="0" fontId="4" fillId="0" borderId="2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4" fillId="0" borderId="1" xfId="0" applyFont="1" applyFill="1" applyBorder="1" applyAlignment="1">
      <alignment horizontal="center" vertical="top" wrapText="1"/>
    </xf>
    <xf numFmtId="49" fontId="14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75"/>
  <sheetViews>
    <sheetView tabSelected="1" showWhiteSpace="0" workbookViewId="0">
      <selection activeCell="E151" sqref="E151"/>
    </sheetView>
  </sheetViews>
  <sheetFormatPr defaultRowHeight="12.75"/>
  <cols>
    <col min="1" max="1" width="8.5703125" customWidth="1"/>
    <col min="4" max="4" width="34.42578125" customWidth="1"/>
    <col min="5" max="5" width="45.42578125" customWidth="1"/>
    <col min="6" max="6" width="9" customWidth="1"/>
    <col min="7" max="7" width="7.7109375" customWidth="1"/>
    <col min="8" max="8" width="10.140625" customWidth="1"/>
    <col min="9" max="9" width="14" customWidth="1"/>
    <col min="10" max="10" width="10.85546875" customWidth="1"/>
  </cols>
  <sheetData>
    <row r="1" spans="1:10">
      <c r="H1" s="4" t="s">
        <v>0</v>
      </c>
      <c r="I1" s="4"/>
    </row>
    <row r="2" spans="1:10">
      <c r="D2" s="102"/>
      <c r="F2" s="109" t="s">
        <v>166</v>
      </c>
      <c r="G2" s="109"/>
      <c r="H2" s="109"/>
      <c r="I2" s="109"/>
      <c r="J2" s="109"/>
    </row>
    <row r="3" spans="1:10">
      <c r="G3" s="109" t="s">
        <v>245</v>
      </c>
      <c r="H3" s="109"/>
      <c r="I3" s="109"/>
      <c r="J3" s="109"/>
    </row>
    <row r="4" spans="1:10">
      <c r="H4" s="4"/>
      <c r="I4" s="4"/>
    </row>
    <row r="5" spans="1:10" ht="15.75">
      <c r="A5" s="111" t="s">
        <v>1</v>
      </c>
      <c r="B5" s="111"/>
      <c r="C5" s="111"/>
      <c r="D5" s="111"/>
      <c r="E5" s="111"/>
      <c r="F5" s="111"/>
      <c r="G5" s="111"/>
      <c r="H5" s="111"/>
      <c r="I5" s="111"/>
      <c r="J5" s="111"/>
    </row>
    <row r="6" spans="1:10" ht="30.75" customHeight="1">
      <c r="A6" s="112" t="s">
        <v>14</v>
      </c>
      <c r="B6" s="112"/>
      <c r="C6" s="112"/>
      <c r="D6" s="112"/>
      <c r="E6" s="112"/>
      <c r="F6" s="112"/>
      <c r="G6" s="112"/>
      <c r="H6" s="112"/>
      <c r="I6" s="112"/>
      <c r="J6" s="112"/>
    </row>
    <row r="7" spans="1:10" ht="15.75">
      <c r="A7" s="111" t="s">
        <v>2</v>
      </c>
      <c r="B7" s="111"/>
      <c r="C7" s="111"/>
      <c r="D7" s="111"/>
      <c r="E7" s="111"/>
      <c r="F7" s="111"/>
      <c r="G7" s="111"/>
      <c r="H7" s="111"/>
      <c r="I7" s="111"/>
      <c r="J7" s="111"/>
    </row>
    <row r="8" spans="1:10">
      <c r="A8" s="113">
        <v>25538000000</v>
      </c>
      <c r="B8" s="113"/>
    </row>
    <row r="9" spans="1:10">
      <c r="A9" s="110" t="s">
        <v>3</v>
      </c>
      <c r="B9" s="110"/>
    </row>
    <row r="10" spans="1:10" ht="87" customHeight="1">
      <c r="A10" s="2" t="s">
        <v>4</v>
      </c>
      <c r="B10" s="2" t="s">
        <v>12</v>
      </c>
      <c r="C10" s="2" t="s">
        <v>13</v>
      </c>
      <c r="D10" s="3" t="s">
        <v>5</v>
      </c>
      <c r="E10" s="3" t="s">
        <v>6</v>
      </c>
      <c r="F10" s="3" t="s">
        <v>7</v>
      </c>
      <c r="G10" s="3" t="s">
        <v>8</v>
      </c>
      <c r="H10" s="3" t="s">
        <v>9</v>
      </c>
      <c r="I10" s="3" t="s">
        <v>10</v>
      </c>
      <c r="J10" s="3" t="s">
        <v>11</v>
      </c>
    </row>
    <row r="11" spans="1:10">
      <c r="A11" s="5" t="s">
        <v>15</v>
      </c>
      <c r="B11" s="5" t="s">
        <v>16</v>
      </c>
      <c r="C11" s="5"/>
      <c r="D11" s="6" t="s">
        <v>17</v>
      </c>
      <c r="E11" s="1"/>
      <c r="F11" s="1"/>
      <c r="G11" s="1"/>
      <c r="H11" s="1"/>
      <c r="I11" s="12">
        <f>I12</f>
        <v>8680000</v>
      </c>
      <c r="J11" s="1"/>
    </row>
    <row r="12" spans="1:10">
      <c r="A12" s="8">
        <v>617640</v>
      </c>
      <c r="B12" s="66">
        <v>7640</v>
      </c>
      <c r="C12" s="8">
        <v>470</v>
      </c>
      <c r="D12" s="9" t="s">
        <v>18</v>
      </c>
      <c r="E12" s="1"/>
      <c r="F12" s="1"/>
      <c r="G12" s="1"/>
      <c r="H12" s="1"/>
      <c r="I12" s="12">
        <f>I13</f>
        <v>8680000</v>
      </c>
      <c r="J12" s="1"/>
    </row>
    <row r="13" spans="1:10" ht="109.5" customHeight="1">
      <c r="A13" s="1"/>
      <c r="B13" s="67">
        <v>3132</v>
      </c>
      <c r="C13" s="1"/>
      <c r="D13" s="26" t="s">
        <v>21</v>
      </c>
      <c r="E13" s="10" t="s">
        <v>19</v>
      </c>
      <c r="F13" s="1"/>
      <c r="G13" s="1"/>
      <c r="H13" s="1"/>
      <c r="I13" s="11">
        <v>8680000</v>
      </c>
      <c r="J13" s="1"/>
    </row>
    <row r="14" spans="1:10" ht="25.5">
      <c r="A14" s="8">
        <v>1200000</v>
      </c>
      <c r="B14" s="66">
        <v>12</v>
      </c>
      <c r="C14" s="8"/>
      <c r="D14" s="15" t="s">
        <v>20</v>
      </c>
      <c r="E14" s="7"/>
      <c r="F14" s="7"/>
      <c r="G14" s="7"/>
      <c r="H14" s="7"/>
      <c r="I14" s="12">
        <f>I15+I18</f>
        <v>1474435</v>
      </c>
      <c r="J14" s="7"/>
    </row>
    <row r="15" spans="1:10" ht="51">
      <c r="A15" s="34" t="s">
        <v>114</v>
      </c>
      <c r="B15" s="46">
        <v>7461</v>
      </c>
      <c r="C15" s="34" t="s">
        <v>115</v>
      </c>
      <c r="D15" s="9" t="s">
        <v>116</v>
      </c>
      <c r="E15" s="14"/>
      <c r="F15" s="7"/>
      <c r="G15" s="7"/>
      <c r="H15" s="7"/>
      <c r="I15" s="12">
        <f>I16+I17</f>
        <v>1354435</v>
      </c>
      <c r="J15" s="7"/>
    </row>
    <row r="16" spans="1:10" ht="21" customHeight="1">
      <c r="A16" s="14"/>
      <c r="B16" s="67">
        <v>3132</v>
      </c>
      <c r="C16" s="67"/>
      <c r="D16" s="26" t="s">
        <v>21</v>
      </c>
      <c r="E16" s="47" t="s">
        <v>146</v>
      </c>
      <c r="F16" s="7"/>
      <c r="G16" s="7"/>
      <c r="H16" s="7"/>
      <c r="I16" s="61">
        <v>784945</v>
      </c>
      <c r="J16" s="7"/>
    </row>
    <row r="17" spans="1:10" ht="31.5" customHeight="1">
      <c r="A17" s="14"/>
      <c r="B17" s="68">
        <v>3142</v>
      </c>
      <c r="C17" s="75"/>
      <c r="D17" s="31" t="s">
        <v>110</v>
      </c>
      <c r="E17" s="57" t="s">
        <v>148</v>
      </c>
      <c r="F17" s="7"/>
      <c r="G17" s="7"/>
      <c r="H17" s="7"/>
      <c r="I17" s="61">
        <v>569490</v>
      </c>
      <c r="J17" s="7"/>
    </row>
    <row r="18" spans="1:10" ht="18" customHeight="1">
      <c r="A18" s="8">
        <v>1217640</v>
      </c>
      <c r="B18" s="6">
        <v>7640</v>
      </c>
      <c r="C18" s="41" t="s">
        <v>52</v>
      </c>
      <c r="D18" s="9" t="s">
        <v>18</v>
      </c>
      <c r="E18" s="7"/>
      <c r="F18" s="7"/>
      <c r="G18" s="7"/>
      <c r="H18" s="7"/>
      <c r="I18" s="12">
        <f>I19</f>
        <v>120000</v>
      </c>
      <c r="J18" s="7"/>
    </row>
    <row r="19" spans="1:10" ht="54.75" customHeight="1">
      <c r="A19" s="14"/>
      <c r="B19" s="70" t="s">
        <v>66</v>
      </c>
      <c r="C19" s="68"/>
      <c r="D19" s="26" t="s">
        <v>67</v>
      </c>
      <c r="E19" s="91" t="s">
        <v>119</v>
      </c>
      <c r="F19" s="7"/>
      <c r="G19" s="7"/>
      <c r="H19" s="7"/>
      <c r="I19" s="61">
        <v>120000</v>
      </c>
      <c r="J19" s="7"/>
    </row>
    <row r="20" spans="1:10" ht="17.25" customHeight="1">
      <c r="A20" s="16"/>
      <c r="B20" s="16"/>
      <c r="C20" s="16"/>
      <c r="D20" s="16"/>
      <c r="E20" s="17" t="s">
        <v>22</v>
      </c>
      <c r="F20" s="16"/>
      <c r="G20" s="16"/>
      <c r="H20" s="16"/>
      <c r="I20" s="18">
        <f>I11+I14</f>
        <v>10154435</v>
      </c>
      <c r="J20" s="16"/>
    </row>
    <row r="21" spans="1:10" ht="18.75" customHeight="1">
      <c r="A21" s="22" t="s">
        <v>23</v>
      </c>
      <c r="B21" s="69" t="s">
        <v>25</v>
      </c>
      <c r="C21" s="13"/>
      <c r="D21" s="20" t="s">
        <v>24</v>
      </c>
      <c r="E21" s="13"/>
      <c r="F21" s="13"/>
      <c r="G21" s="13"/>
      <c r="H21" s="13"/>
      <c r="I21" s="27">
        <f>I22+I24+I28+I30+I32+I35+I37+I39+I41+I43+I45+I48</f>
        <v>10735914</v>
      </c>
      <c r="J21" s="13"/>
    </row>
    <row r="22" spans="1:10" ht="51" customHeight="1">
      <c r="A22" s="25">
        <v>210160</v>
      </c>
      <c r="B22" s="23" t="s">
        <v>26</v>
      </c>
      <c r="C22" s="23" t="s">
        <v>27</v>
      </c>
      <c r="D22" s="24" t="s">
        <v>28</v>
      </c>
      <c r="E22" s="13"/>
      <c r="F22" s="13"/>
      <c r="G22" s="13"/>
      <c r="H22" s="13"/>
      <c r="I22" s="27">
        <f>I23</f>
        <v>671000</v>
      </c>
      <c r="J22" s="13"/>
    </row>
    <row r="23" spans="1:10" ht="76.5">
      <c r="A23" s="13"/>
      <c r="B23" s="70" t="s">
        <v>29</v>
      </c>
      <c r="C23" s="13"/>
      <c r="D23" s="26" t="s">
        <v>30</v>
      </c>
      <c r="E23" s="7" t="s">
        <v>258</v>
      </c>
      <c r="F23" s="13"/>
      <c r="G23" s="13"/>
      <c r="H23" s="13"/>
      <c r="I23" s="62">
        <f>131000+165000+95000+280000</f>
        <v>671000</v>
      </c>
      <c r="J23" s="13"/>
    </row>
    <row r="24" spans="1:10" ht="25.5">
      <c r="A24" s="34" t="s">
        <v>54</v>
      </c>
      <c r="B24" s="35" t="s">
        <v>55</v>
      </c>
      <c r="C24" s="34" t="s">
        <v>56</v>
      </c>
      <c r="D24" s="9" t="s">
        <v>57</v>
      </c>
      <c r="E24" s="7"/>
      <c r="F24" s="13"/>
      <c r="G24" s="13"/>
      <c r="H24" s="13"/>
      <c r="I24" s="27">
        <f>I25+I26+I27</f>
        <v>3285100</v>
      </c>
      <c r="J24" s="13"/>
    </row>
    <row r="25" spans="1:10" ht="191.25">
      <c r="A25" s="13"/>
      <c r="B25" s="70" t="s">
        <v>66</v>
      </c>
      <c r="C25" s="13"/>
      <c r="D25" s="26" t="s">
        <v>67</v>
      </c>
      <c r="E25" s="99" t="s">
        <v>254</v>
      </c>
      <c r="F25" s="13"/>
      <c r="G25" s="13"/>
      <c r="H25" s="13"/>
      <c r="I25" s="62">
        <f>728000+269850+160000+755000-24000+50000+150000+21100+500000+34200+40380+405000</f>
        <v>3089530</v>
      </c>
      <c r="J25" s="13"/>
    </row>
    <row r="26" spans="1:10" ht="114.75">
      <c r="A26" s="13"/>
      <c r="B26" s="70" t="s">
        <v>66</v>
      </c>
      <c r="C26" s="13"/>
      <c r="D26" s="26" t="s">
        <v>67</v>
      </c>
      <c r="E26" s="81" t="s">
        <v>253</v>
      </c>
      <c r="F26" s="13"/>
      <c r="G26" s="13"/>
      <c r="H26" s="13"/>
      <c r="I26" s="62">
        <f>8700+14000+24000+80000+13870+45000</f>
        <v>185570</v>
      </c>
      <c r="J26" s="13"/>
    </row>
    <row r="27" spans="1:10" ht="51">
      <c r="A27" s="13"/>
      <c r="B27" s="70" t="s">
        <v>66</v>
      </c>
      <c r="C27" s="13"/>
      <c r="D27" s="26" t="s">
        <v>67</v>
      </c>
      <c r="E27" s="87" t="s">
        <v>231</v>
      </c>
      <c r="F27" s="13"/>
      <c r="G27" s="13"/>
      <c r="H27" s="13"/>
      <c r="I27" s="62">
        <v>10000</v>
      </c>
      <c r="J27" s="13"/>
    </row>
    <row r="28" spans="1:10" ht="38.25">
      <c r="A28" s="34" t="s">
        <v>58</v>
      </c>
      <c r="B28" s="35" t="s">
        <v>59</v>
      </c>
      <c r="C28" s="34" t="s">
        <v>60</v>
      </c>
      <c r="D28" s="36" t="s">
        <v>61</v>
      </c>
      <c r="E28" s="7"/>
      <c r="F28" s="13"/>
      <c r="G28" s="13"/>
      <c r="H28" s="13"/>
      <c r="I28" s="27">
        <f>I29</f>
        <v>1477102</v>
      </c>
      <c r="J28" s="13"/>
    </row>
    <row r="29" spans="1:10" ht="45.75" customHeight="1">
      <c r="A29" s="13"/>
      <c r="B29" s="70" t="s">
        <v>66</v>
      </c>
      <c r="C29" s="13"/>
      <c r="D29" s="26" t="s">
        <v>67</v>
      </c>
      <c r="E29" s="7" t="s">
        <v>165</v>
      </c>
      <c r="F29" s="13"/>
      <c r="G29" s="13"/>
      <c r="H29" s="13"/>
      <c r="I29" s="62">
        <f>670000+927202-117400-50000-30000+132300-55000</f>
        <v>1477102</v>
      </c>
      <c r="J29" s="13"/>
    </row>
    <row r="30" spans="1:10">
      <c r="A30" s="23" t="s">
        <v>62</v>
      </c>
      <c r="B30" s="23" t="s">
        <v>63</v>
      </c>
      <c r="C30" s="23" t="s">
        <v>64</v>
      </c>
      <c r="D30" s="9" t="s">
        <v>65</v>
      </c>
      <c r="E30" s="37"/>
      <c r="F30" s="13"/>
      <c r="G30" s="13"/>
      <c r="H30" s="13"/>
      <c r="I30" s="27">
        <f>I31</f>
        <v>299826</v>
      </c>
      <c r="J30" s="13"/>
    </row>
    <row r="31" spans="1:10" ht="51">
      <c r="A31" s="13"/>
      <c r="B31" s="70" t="s">
        <v>66</v>
      </c>
      <c r="C31" s="13"/>
      <c r="D31" s="26" t="s">
        <v>67</v>
      </c>
      <c r="E31" s="7" t="s">
        <v>68</v>
      </c>
      <c r="F31" s="13"/>
      <c r="G31" s="13"/>
      <c r="H31" s="13"/>
      <c r="I31" s="62">
        <f>320600-20774</f>
        <v>299826</v>
      </c>
      <c r="J31" s="13"/>
    </row>
    <row r="32" spans="1:10" ht="25.5">
      <c r="A32" s="22" t="s">
        <v>75</v>
      </c>
      <c r="B32" s="71" t="s">
        <v>76</v>
      </c>
      <c r="C32" s="25">
        <v>1040</v>
      </c>
      <c r="D32" s="9" t="s">
        <v>77</v>
      </c>
      <c r="E32" s="7"/>
      <c r="F32" s="13"/>
      <c r="G32" s="13"/>
      <c r="H32" s="13"/>
      <c r="I32" s="27">
        <f>I33+I34</f>
        <v>48480</v>
      </c>
      <c r="J32" s="13"/>
    </row>
    <row r="33" spans="1:10" ht="57.75" customHeight="1">
      <c r="A33" s="13"/>
      <c r="B33" s="70" t="s">
        <v>66</v>
      </c>
      <c r="C33" s="13"/>
      <c r="D33" s="26" t="s">
        <v>67</v>
      </c>
      <c r="E33" s="7" t="s">
        <v>197</v>
      </c>
      <c r="F33" s="13"/>
      <c r="G33" s="13"/>
      <c r="H33" s="13"/>
      <c r="I33" s="62">
        <f>18980-6000</f>
        <v>12980</v>
      </c>
      <c r="J33" s="13"/>
    </row>
    <row r="34" spans="1:10" ht="30.75" customHeight="1">
      <c r="A34" s="13"/>
      <c r="B34" s="70" t="s">
        <v>66</v>
      </c>
      <c r="C34" s="13"/>
      <c r="D34" s="26" t="s">
        <v>67</v>
      </c>
      <c r="E34" s="89" t="s">
        <v>192</v>
      </c>
      <c r="F34" s="13"/>
      <c r="G34" s="13"/>
      <c r="H34" s="13"/>
      <c r="I34" s="62">
        <f>37500-2000</f>
        <v>35500</v>
      </c>
      <c r="J34" s="13"/>
    </row>
    <row r="35" spans="1:10" ht="38.25">
      <c r="A35" s="22" t="s">
        <v>160</v>
      </c>
      <c r="B35" s="71" t="s">
        <v>33</v>
      </c>
      <c r="C35" s="72">
        <v>610</v>
      </c>
      <c r="D35" s="15" t="s">
        <v>32</v>
      </c>
      <c r="E35" s="13"/>
      <c r="F35" s="13"/>
      <c r="G35" s="13"/>
      <c r="H35" s="13"/>
      <c r="I35" s="27">
        <f>I36</f>
        <v>400000</v>
      </c>
      <c r="J35" s="13"/>
    </row>
    <row r="36" spans="1:10" ht="25.5">
      <c r="A36" s="13"/>
      <c r="B36" s="70" t="s">
        <v>35</v>
      </c>
      <c r="C36" s="68"/>
      <c r="D36" s="26" t="s">
        <v>34</v>
      </c>
      <c r="E36" s="81" t="s">
        <v>31</v>
      </c>
      <c r="F36" s="13"/>
      <c r="G36" s="13"/>
      <c r="H36" s="13"/>
      <c r="I36" s="62">
        <v>400000</v>
      </c>
      <c r="J36" s="13"/>
    </row>
    <row r="37" spans="1:10" ht="76.5">
      <c r="A37" s="5" t="s">
        <v>249</v>
      </c>
      <c r="B37" s="116"/>
      <c r="C37" s="88"/>
      <c r="D37" s="9" t="s">
        <v>250</v>
      </c>
      <c r="E37" s="80"/>
      <c r="F37" s="13"/>
      <c r="G37" s="13"/>
      <c r="H37" s="13"/>
      <c r="I37" s="78">
        <f>I38</f>
        <v>679890</v>
      </c>
      <c r="J37" s="13"/>
    </row>
    <row r="38" spans="1:10" ht="76.5">
      <c r="A38" s="13"/>
      <c r="B38" s="114">
        <v>3121</v>
      </c>
      <c r="C38" s="115"/>
      <c r="D38" s="44" t="s">
        <v>34</v>
      </c>
      <c r="E38" s="53" t="s">
        <v>259</v>
      </c>
      <c r="F38" s="13"/>
      <c r="G38" s="13"/>
      <c r="H38" s="13"/>
      <c r="I38" s="62">
        <v>679890</v>
      </c>
      <c r="J38" s="13"/>
    </row>
    <row r="39" spans="1:10" ht="26.25" customHeight="1">
      <c r="A39" s="22" t="s">
        <v>161</v>
      </c>
      <c r="B39" s="71" t="s">
        <v>162</v>
      </c>
      <c r="C39" s="73" t="s">
        <v>37</v>
      </c>
      <c r="D39" s="9" t="s">
        <v>163</v>
      </c>
      <c r="E39" s="80"/>
      <c r="F39" s="13"/>
      <c r="G39" s="13"/>
      <c r="H39" s="13"/>
      <c r="I39" s="78">
        <f>I40</f>
        <v>180000</v>
      </c>
      <c r="J39" s="13"/>
    </row>
    <row r="40" spans="1:10" ht="51">
      <c r="A40" s="13"/>
      <c r="B40" s="70" t="s">
        <v>66</v>
      </c>
      <c r="C40" s="79"/>
      <c r="D40" s="26" t="s">
        <v>67</v>
      </c>
      <c r="E40" s="7" t="s">
        <v>164</v>
      </c>
      <c r="F40" s="13"/>
      <c r="G40" s="13"/>
      <c r="H40" s="13"/>
      <c r="I40" s="62">
        <f>150000+30000</f>
        <v>180000</v>
      </c>
      <c r="J40" s="13"/>
    </row>
    <row r="41" spans="1:10" ht="38.25">
      <c r="A41" s="5" t="s">
        <v>36</v>
      </c>
      <c r="B41" s="28">
        <v>7350</v>
      </c>
      <c r="C41" s="73" t="s">
        <v>37</v>
      </c>
      <c r="D41" s="9" t="s">
        <v>38</v>
      </c>
      <c r="E41" s="13"/>
      <c r="F41" s="13"/>
      <c r="G41" s="13"/>
      <c r="H41" s="13"/>
      <c r="I41" s="27">
        <f>I42</f>
        <v>290000</v>
      </c>
      <c r="J41" s="13"/>
    </row>
    <row r="42" spans="1:10" ht="39.75" customHeight="1">
      <c r="A42" s="13"/>
      <c r="B42" s="29">
        <v>2281</v>
      </c>
      <c r="C42" s="74"/>
      <c r="D42" s="31" t="s">
        <v>39</v>
      </c>
      <c r="E42" s="32" t="s">
        <v>207</v>
      </c>
      <c r="F42" s="13"/>
      <c r="G42" s="13"/>
      <c r="H42" s="13"/>
      <c r="I42" s="62">
        <f>100000+190000</f>
        <v>290000</v>
      </c>
      <c r="J42" s="13"/>
    </row>
    <row r="43" spans="1:10" ht="54.75" customHeight="1">
      <c r="A43" s="22" t="s">
        <v>236</v>
      </c>
      <c r="B43" s="28">
        <v>7363</v>
      </c>
      <c r="C43" s="73" t="s">
        <v>121</v>
      </c>
      <c r="D43" s="52" t="s">
        <v>237</v>
      </c>
      <c r="E43" s="103"/>
      <c r="F43" s="25"/>
      <c r="G43" s="25"/>
      <c r="H43" s="25"/>
      <c r="I43" s="78">
        <f>I44</f>
        <v>2000000</v>
      </c>
      <c r="J43" s="13"/>
    </row>
    <row r="44" spans="1:10" ht="66" customHeight="1">
      <c r="A44" s="13"/>
      <c r="B44" s="29">
        <v>3210</v>
      </c>
      <c r="C44" s="74"/>
      <c r="D44" s="26" t="s">
        <v>67</v>
      </c>
      <c r="E44" s="32" t="s">
        <v>238</v>
      </c>
      <c r="F44" s="13"/>
      <c r="G44" s="13"/>
      <c r="H44" s="13"/>
      <c r="I44" s="62">
        <v>2000000</v>
      </c>
      <c r="J44" s="13"/>
    </row>
    <row r="45" spans="1:10" ht="25.5">
      <c r="A45" s="22" t="s">
        <v>40</v>
      </c>
      <c r="B45" s="71" t="s">
        <v>41</v>
      </c>
      <c r="C45" s="72">
        <v>460</v>
      </c>
      <c r="D45" s="8" t="s">
        <v>42</v>
      </c>
      <c r="E45" s="13"/>
      <c r="F45" s="13"/>
      <c r="G45" s="13"/>
      <c r="H45" s="13"/>
      <c r="I45" s="27">
        <f>I46+I47</f>
        <v>1279516</v>
      </c>
      <c r="J45" s="13"/>
    </row>
    <row r="46" spans="1:10" ht="51" customHeight="1">
      <c r="A46" s="19"/>
      <c r="B46" s="70" t="s">
        <v>29</v>
      </c>
      <c r="C46" s="68"/>
      <c r="D46" s="26" t="s">
        <v>30</v>
      </c>
      <c r="E46" s="7" t="s">
        <v>257</v>
      </c>
      <c r="F46" s="13"/>
      <c r="G46" s="13"/>
      <c r="H46" s="13"/>
      <c r="I46" s="62">
        <f>672600-123900-165000+363000</f>
        <v>746700</v>
      </c>
      <c r="J46" s="13"/>
    </row>
    <row r="47" spans="1:10" ht="76.5" customHeight="1">
      <c r="A47" s="19"/>
      <c r="B47" s="70" t="s">
        <v>66</v>
      </c>
      <c r="C47" s="13"/>
      <c r="D47" s="26" t="s">
        <v>67</v>
      </c>
      <c r="E47" s="99" t="s">
        <v>239</v>
      </c>
      <c r="F47" s="13"/>
      <c r="G47" s="13"/>
      <c r="H47" s="13"/>
      <c r="I47" s="62">
        <f>123900-13304+40000+60000+322220</f>
        <v>532816</v>
      </c>
      <c r="J47" s="13"/>
    </row>
    <row r="48" spans="1:10" ht="53.25" customHeight="1">
      <c r="A48" s="34" t="s">
        <v>200</v>
      </c>
      <c r="B48" s="28">
        <v>8110</v>
      </c>
      <c r="C48" s="90" t="s">
        <v>198</v>
      </c>
      <c r="D48" s="9" t="s">
        <v>199</v>
      </c>
      <c r="E48" s="7"/>
      <c r="F48" s="13"/>
      <c r="G48" s="13"/>
      <c r="H48" s="13"/>
      <c r="I48" s="78">
        <f>I49</f>
        <v>125000</v>
      </c>
      <c r="J48" s="13"/>
    </row>
    <row r="49" spans="1:10" ht="45.75" customHeight="1">
      <c r="A49" s="19"/>
      <c r="B49" s="68">
        <v>3122</v>
      </c>
      <c r="C49" s="14"/>
      <c r="D49" s="26" t="s">
        <v>102</v>
      </c>
      <c r="E49" s="48" t="s">
        <v>205</v>
      </c>
      <c r="F49" s="13"/>
      <c r="G49" s="13"/>
      <c r="H49" s="13"/>
      <c r="I49" s="62">
        <v>125000</v>
      </c>
      <c r="J49" s="13"/>
    </row>
    <row r="50" spans="1:10" ht="12.75" customHeight="1">
      <c r="A50" s="5" t="s">
        <v>15</v>
      </c>
      <c r="B50" s="5" t="s">
        <v>16</v>
      </c>
      <c r="C50" s="5"/>
      <c r="D50" s="6" t="s">
        <v>17</v>
      </c>
      <c r="E50" s="7"/>
      <c r="F50" s="13"/>
      <c r="G50" s="13"/>
      <c r="H50" s="13"/>
      <c r="I50" s="27">
        <f>I51+I54+I62+I65+I68+I73+I75</f>
        <v>9274872.2599999998</v>
      </c>
      <c r="J50" s="13"/>
    </row>
    <row r="51" spans="1:10" ht="12.75" customHeight="1">
      <c r="A51" s="22" t="s">
        <v>43</v>
      </c>
      <c r="B51" s="71" t="s">
        <v>44</v>
      </c>
      <c r="C51" s="72">
        <v>910</v>
      </c>
      <c r="D51" s="15" t="s">
        <v>45</v>
      </c>
      <c r="E51" s="7"/>
      <c r="F51" s="13"/>
      <c r="G51" s="13"/>
      <c r="H51" s="13"/>
      <c r="I51" s="27">
        <f>I52+I53</f>
        <v>253000</v>
      </c>
      <c r="J51" s="13"/>
    </row>
    <row r="52" spans="1:10" ht="12.75" customHeight="1">
      <c r="A52" s="21"/>
      <c r="B52" s="70" t="s">
        <v>29</v>
      </c>
      <c r="C52" s="68"/>
      <c r="D52" s="26" t="s">
        <v>30</v>
      </c>
      <c r="E52" s="7" t="s">
        <v>46</v>
      </c>
      <c r="F52" s="13"/>
      <c r="G52" s="13"/>
      <c r="H52" s="13"/>
      <c r="I52" s="62">
        <f>192000+26000</f>
        <v>218000</v>
      </c>
      <c r="J52" s="14"/>
    </row>
    <row r="53" spans="1:10" ht="39" customHeight="1">
      <c r="A53" s="21"/>
      <c r="B53" s="45" t="s">
        <v>29</v>
      </c>
      <c r="C53" s="5"/>
      <c r="D53" s="26" t="s">
        <v>30</v>
      </c>
      <c r="E53" s="98" t="s">
        <v>149</v>
      </c>
      <c r="F53" s="13"/>
      <c r="G53" s="13"/>
      <c r="H53" s="13"/>
      <c r="I53" s="62">
        <v>35000</v>
      </c>
      <c r="J53" s="14"/>
    </row>
    <row r="54" spans="1:10" ht="52.5" customHeight="1">
      <c r="A54" s="5" t="s">
        <v>47</v>
      </c>
      <c r="B54" s="5" t="s">
        <v>48</v>
      </c>
      <c r="C54" s="5" t="s">
        <v>49</v>
      </c>
      <c r="D54" s="15" t="s">
        <v>158</v>
      </c>
      <c r="E54" s="1"/>
      <c r="F54" s="14"/>
      <c r="G54" s="14"/>
      <c r="H54" s="14"/>
      <c r="I54" s="27">
        <f>I55+I56+I57+I58+I59+I60+I61</f>
        <v>2289535</v>
      </c>
      <c r="J54" s="14"/>
    </row>
    <row r="55" spans="1:10" ht="25.5">
      <c r="A55" s="14"/>
      <c r="B55" s="70" t="s">
        <v>29</v>
      </c>
      <c r="C55" s="68"/>
      <c r="D55" s="26" t="s">
        <v>30</v>
      </c>
      <c r="E55" s="13" t="s">
        <v>50</v>
      </c>
      <c r="F55" s="14"/>
      <c r="G55" s="14"/>
      <c r="H55" s="14"/>
      <c r="I55" s="62">
        <f>150000-33920</f>
        <v>116080</v>
      </c>
      <c r="J55" s="14"/>
    </row>
    <row r="56" spans="1:10" ht="38.25">
      <c r="A56" s="14"/>
      <c r="B56" s="70" t="s">
        <v>29</v>
      </c>
      <c r="C56" s="68"/>
      <c r="D56" s="26" t="s">
        <v>30</v>
      </c>
      <c r="E56" s="98" t="s">
        <v>149</v>
      </c>
      <c r="F56" s="14"/>
      <c r="G56" s="14"/>
      <c r="H56" s="14"/>
      <c r="I56" s="62">
        <f>135500-15500</f>
        <v>120000</v>
      </c>
      <c r="J56" s="14"/>
    </row>
    <row r="57" spans="1:10" ht="39.75" customHeight="1">
      <c r="A57" s="14"/>
      <c r="B57" s="70" t="s">
        <v>29</v>
      </c>
      <c r="C57" s="68"/>
      <c r="D57" s="26" t="s">
        <v>30</v>
      </c>
      <c r="E57" s="97" t="s">
        <v>215</v>
      </c>
      <c r="F57" s="14"/>
      <c r="G57" s="14"/>
      <c r="H57" s="14"/>
      <c r="I57" s="62">
        <v>10000</v>
      </c>
      <c r="J57" s="14"/>
    </row>
    <row r="58" spans="1:10" ht="39.75" customHeight="1">
      <c r="A58" s="14"/>
      <c r="B58" s="70" t="s">
        <v>29</v>
      </c>
      <c r="C58" s="68"/>
      <c r="D58" s="26" t="s">
        <v>30</v>
      </c>
      <c r="E58" s="53" t="s">
        <v>223</v>
      </c>
      <c r="F58" s="14"/>
      <c r="G58" s="14"/>
      <c r="H58" s="14"/>
      <c r="I58" s="62">
        <v>504364</v>
      </c>
      <c r="J58" s="14"/>
    </row>
    <row r="59" spans="1:10" ht="57.75" customHeight="1">
      <c r="A59" s="14"/>
      <c r="B59" s="70" t="s">
        <v>29</v>
      </c>
      <c r="C59" s="68"/>
      <c r="D59" s="26" t="s">
        <v>30</v>
      </c>
      <c r="E59" s="53" t="s">
        <v>222</v>
      </c>
      <c r="F59" s="14"/>
      <c r="G59" s="14"/>
      <c r="H59" s="14"/>
      <c r="I59" s="62">
        <v>56041</v>
      </c>
      <c r="J59" s="14"/>
    </row>
    <row r="60" spans="1:10" ht="72" customHeight="1">
      <c r="A60" s="14"/>
      <c r="B60" s="70" t="s">
        <v>29</v>
      </c>
      <c r="C60" s="68"/>
      <c r="D60" s="26" t="s">
        <v>30</v>
      </c>
      <c r="E60" s="53" t="s">
        <v>224</v>
      </c>
      <c r="F60" s="14"/>
      <c r="G60" s="14"/>
      <c r="H60" s="14"/>
      <c r="I60" s="62">
        <v>1038135</v>
      </c>
      <c r="J60" s="14"/>
    </row>
    <row r="61" spans="1:10" ht="84" customHeight="1">
      <c r="A61" s="14"/>
      <c r="B61" s="70" t="s">
        <v>29</v>
      </c>
      <c r="C61" s="68"/>
      <c r="D61" s="26" t="s">
        <v>30</v>
      </c>
      <c r="E61" s="53" t="s">
        <v>225</v>
      </c>
      <c r="F61" s="14"/>
      <c r="G61" s="14"/>
      <c r="H61" s="14"/>
      <c r="I61" s="62">
        <f>430000+14915</f>
        <v>444915</v>
      </c>
      <c r="J61" s="14"/>
    </row>
    <row r="62" spans="1:10" ht="38.25">
      <c r="A62" s="5" t="s">
        <v>170</v>
      </c>
      <c r="B62" s="5" t="s">
        <v>171</v>
      </c>
      <c r="C62" s="5" t="s">
        <v>90</v>
      </c>
      <c r="D62" s="9" t="s">
        <v>172</v>
      </c>
      <c r="E62" s="53"/>
      <c r="F62" s="14"/>
      <c r="G62" s="14"/>
      <c r="H62" s="14"/>
      <c r="I62" s="78">
        <f>I63+I64</f>
        <v>243200</v>
      </c>
      <c r="J62" s="14"/>
    </row>
    <row r="63" spans="1:10" ht="38.25">
      <c r="A63" s="14"/>
      <c r="B63" s="70" t="s">
        <v>29</v>
      </c>
      <c r="C63" s="68"/>
      <c r="D63" s="26" t="s">
        <v>30</v>
      </c>
      <c r="E63" s="53" t="s">
        <v>182</v>
      </c>
      <c r="F63" s="14"/>
      <c r="G63" s="14"/>
      <c r="H63" s="14"/>
      <c r="I63" s="62">
        <f>32000+18000</f>
        <v>50000</v>
      </c>
      <c r="J63" s="14"/>
    </row>
    <row r="64" spans="1:10" ht="25.5">
      <c r="A64" s="14"/>
      <c r="B64" s="70" t="s">
        <v>29</v>
      </c>
      <c r="C64" s="68"/>
      <c r="D64" s="26" t="s">
        <v>30</v>
      </c>
      <c r="E64" s="89" t="s">
        <v>194</v>
      </c>
      <c r="F64" s="14"/>
      <c r="G64" s="14"/>
      <c r="H64" s="14"/>
      <c r="I64" s="62">
        <v>193200</v>
      </c>
      <c r="J64" s="14"/>
    </row>
    <row r="65" spans="1:10" ht="38.25">
      <c r="A65" s="5" t="s">
        <v>150</v>
      </c>
      <c r="B65" s="5" t="s">
        <v>151</v>
      </c>
      <c r="C65" s="5" t="s">
        <v>134</v>
      </c>
      <c r="D65" s="9" t="s">
        <v>152</v>
      </c>
      <c r="E65" s="58"/>
      <c r="F65" s="6"/>
      <c r="G65" s="6"/>
      <c r="H65" s="59"/>
      <c r="I65" s="59">
        <f>I66+I67</f>
        <v>292710</v>
      </c>
      <c r="J65" s="14"/>
    </row>
    <row r="66" spans="1:10" ht="25.5">
      <c r="A66" s="5"/>
      <c r="B66" s="45" t="s">
        <v>29</v>
      </c>
      <c r="C66" s="5"/>
      <c r="D66" s="26" t="s">
        <v>30</v>
      </c>
      <c r="E66" s="58" t="s">
        <v>159</v>
      </c>
      <c r="F66" s="6"/>
      <c r="G66" s="6"/>
      <c r="H66" s="60"/>
      <c r="I66" s="63">
        <f>90000-22200</f>
        <v>67800</v>
      </c>
      <c r="J66" s="14"/>
    </row>
    <row r="67" spans="1:10" ht="25.5">
      <c r="A67" s="5"/>
      <c r="B67" s="45" t="s">
        <v>29</v>
      </c>
      <c r="C67" s="5"/>
      <c r="D67" s="26" t="s">
        <v>30</v>
      </c>
      <c r="E67" s="89" t="s">
        <v>193</v>
      </c>
      <c r="F67" s="6"/>
      <c r="G67" s="6"/>
      <c r="H67" s="60"/>
      <c r="I67" s="63">
        <f>231000-6090</f>
        <v>224910</v>
      </c>
      <c r="J67" s="14"/>
    </row>
    <row r="68" spans="1:10" ht="25.5">
      <c r="A68" s="5" t="s">
        <v>167</v>
      </c>
      <c r="B68" s="6">
        <v>7321</v>
      </c>
      <c r="C68" s="5" t="s">
        <v>37</v>
      </c>
      <c r="D68" s="9" t="s">
        <v>108</v>
      </c>
      <c r="E68" s="43"/>
      <c r="F68" s="6"/>
      <c r="G68" s="6"/>
      <c r="H68" s="60"/>
      <c r="I68" s="94">
        <f>I69+I70+I71+I72</f>
        <v>5528427.2599999998</v>
      </c>
      <c r="J68" s="14"/>
    </row>
    <row r="69" spans="1:10" ht="89.25" customHeight="1">
      <c r="A69" s="5"/>
      <c r="B69" s="82">
        <v>3142</v>
      </c>
      <c r="C69" s="83"/>
      <c r="D69" s="31" t="s">
        <v>110</v>
      </c>
      <c r="E69" s="101" t="s">
        <v>228</v>
      </c>
      <c r="F69" s="6"/>
      <c r="G69" s="6"/>
      <c r="H69" s="60"/>
      <c r="I69" s="92">
        <f>2477819.35-631447.11</f>
        <v>1846372.2400000002</v>
      </c>
      <c r="J69" s="14"/>
    </row>
    <row r="70" spans="1:10" ht="56.25" customHeight="1">
      <c r="A70" s="5"/>
      <c r="B70" s="82">
        <v>3132</v>
      </c>
      <c r="C70" s="83"/>
      <c r="D70" s="26" t="s">
        <v>21</v>
      </c>
      <c r="E70" s="101" t="s">
        <v>227</v>
      </c>
      <c r="F70" s="6"/>
      <c r="G70" s="6"/>
      <c r="H70" s="60"/>
      <c r="I70" s="92">
        <f>1799670.52+300000</f>
        <v>2099670.52</v>
      </c>
      <c r="J70" s="14"/>
    </row>
    <row r="71" spans="1:10" ht="102">
      <c r="A71" s="5"/>
      <c r="B71" s="82">
        <v>3142</v>
      </c>
      <c r="C71" s="83"/>
      <c r="D71" s="31" t="s">
        <v>110</v>
      </c>
      <c r="E71" s="101" t="s">
        <v>230</v>
      </c>
      <c r="F71" s="84"/>
      <c r="G71" s="84"/>
      <c r="H71" s="84"/>
      <c r="I71" s="86">
        <f>743346+57237</f>
        <v>800583</v>
      </c>
      <c r="J71" s="14"/>
    </row>
    <row r="72" spans="1:10" ht="69.75" customHeight="1">
      <c r="A72" s="5"/>
      <c r="B72" s="82">
        <v>3132</v>
      </c>
      <c r="C72" s="83"/>
      <c r="D72" s="26" t="s">
        <v>21</v>
      </c>
      <c r="E72" s="101" t="s">
        <v>229</v>
      </c>
      <c r="F72" s="84"/>
      <c r="G72" s="84"/>
      <c r="H72" s="84"/>
      <c r="I72" s="86">
        <v>781801.5</v>
      </c>
      <c r="J72" s="14"/>
    </row>
    <row r="73" spans="1:10">
      <c r="A73" s="8">
        <v>617640</v>
      </c>
      <c r="B73" s="66">
        <v>7640</v>
      </c>
      <c r="C73" s="8">
        <v>470</v>
      </c>
      <c r="D73" s="9" t="s">
        <v>18</v>
      </c>
      <c r="E73" s="57"/>
      <c r="F73" s="84"/>
      <c r="G73" s="84"/>
      <c r="H73" s="84"/>
      <c r="I73" s="27">
        <f>I74</f>
        <v>500000</v>
      </c>
      <c r="J73" s="14"/>
    </row>
    <row r="74" spans="1:10" ht="108.75" customHeight="1">
      <c r="A74" s="14"/>
      <c r="B74" s="67">
        <v>3132</v>
      </c>
      <c r="C74" s="7"/>
      <c r="D74" s="26" t="s">
        <v>21</v>
      </c>
      <c r="E74" s="10" t="s">
        <v>51</v>
      </c>
      <c r="F74" s="14"/>
      <c r="G74" s="14"/>
      <c r="H74" s="14"/>
      <c r="I74" s="62">
        <v>500000</v>
      </c>
      <c r="J74" s="14"/>
    </row>
    <row r="75" spans="1:10" ht="25.5">
      <c r="A75" s="22" t="s">
        <v>53</v>
      </c>
      <c r="B75" s="71" t="s">
        <v>41</v>
      </c>
      <c r="C75" s="71" t="s">
        <v>74</v>
      </c>
      <c r="D75" s="8" t="s">
        <v>42</v>
      </c>
      <c r="E75" s="13"/>
      <c r="F75" s="14"/>
      <c r="G75" s="14"/>
      <c r="H75" s="14"/>
      <c r="I75" s="27">
        <f>I76</f>
        <v>168000</v>
      </c>
      <c r="J75" s="14"/>
    </row>
    <row r="76" spans="1:10" ht="25.5">
      <c r="A76" s="14"/>
      <c r="B76" s="70" t="s">
        <v>29</v>
      </c>
      <c r="C76" s="68"/>
      <c r="D76" s="26" t="s">
        <v>30</v>
      </c>
      <c r="E76" s="7" t="s">
        <v>69</v>
      </c>
      <c r="F76" s="14"/>
      <c r="G76" s="14"/>
      <c r="H76" s="14"/>
      <c r="I76" s="62">
        <v>168000</v>
      </c>
      <c r="J76" s="14"/>
    </row>
    <row r="77" spans="1:10" ht="25.5">
      <c r="A77" s="22" t="s">
        <v>70</v>
      </c>
      <c r="B77" s="71" t="s">
        <v>79</v>
      </c>
      <c r="C77" s="75"/>
      <c r="D77" s="8" t="s">
        <v>71</v>
      </c>
      <c r="E77" s="13"/>
      <c r="F77" s="14"/>
      <c r="G77" s="14"/>
      <c r="H77" s="14"/>
      <c r="I77" s="27">
        <f>I78+I80</f>
        <v>138300</v>
      </c>
      <c r="J77" s="14"/>
    </row>
    <row r="78" spans="1:10" ht="25.5">
      <c r="A78" s="34" t="s">
        <v>187</v>
      </c>
      <c r="B78" s="35" t="s">
        <v>188</v>
      </c>
      <c r="C78" s="34"/>
      <c r="D78" s="28" t="s">
        <v>189</v>
      </c>
      <c r="E78" s="13"/>
      <c r="F78" s="14"/>
      <c r="G78" s="14"/>
      <c r="H78" s="14"/>
      <c r="I78" s="27">
        <f>I79</f>
        <v>126000</v>
      </c>
      <c r="J78" s="14"/>
    </row>
    <row r="79" spans="1:10" ht="60.75" customHeight="1">
      <c r="A79" s="22"/>
      <c r="B79" s="71"/>
      <c r="C79" s="75"/>
      <c r="D79" s="8"/>
      <c r="E79" s="89" t="s">
        <v>186</v>
      </c>
      <c r="F79" s="14"/>
      <c r="G79" s="14"/>
      <c r="H79" s="14"/>
      <c r="I79" s="86">
        <v>126000</v>
      </c>
      <c r="J79" s="14"/>
    </row>
    <row r="80" spans="1:10" ht="25.5">
      <c r="A80" s="22" t="s">
        <v>72</v>
      </c>
      <c r="B80" s="71" t="s">
        <v>41</v>
      </c>
      <c r="C80" s="71" t="s">
        <v>74</v>
      </c>
      <c r="D80" s="8" t="s">
        <v>42</v>
      </c>
      <c r="E80" s="7"/>
      <c r="F80" s="14"/>
      <c r="G80" s="14"/>
      <c r="H80" s="14"/>
      <c r="I80" s="27">
        <f>I81</f>
        <v>12300</v>
      </c>
      <c r="J80" s="14"/>
    </row>
    <row r="81" spans="1:10" ht="38.25">
      <c r="A81" s="19"/>
      <c r="B81" s="70" t="s">
        <v>29</v>
      </c>
      <c r="C81" s="68"/>
      <c r="D81" s="26" t="s">
        <v>30</v>
      </c>
      <c r="E81" s="7" t="s">
        <v>73</v>
      </c>
      <c r="F81" s="14"/>
      <c r="G81" s="14"/>
      <c r="H81" s="14"/>
      <c r="I81" s="62">
        <v>12300</v>
      </c>
      <c r="J81" s="14"/>
    </row>
    <row r="82" spans="1:10" ht="25.5">
      <c r="A82" s="22" t="s">
        <v>78</v>
      </c>
      <c r="B82" s="72">
        <v>10</v>
      </c>
      <c r="C82" s="76"/>
      <c r="D82" s="8" t="s">
        <v>80</v>
      </c>
      <c r="E82" s="13"/>
      <c r="F82" s="14"/>
      <c r="G82" s="14"/>
      <c r="H82" s="14"/>
      <c r="I82" s="27">
        <f>I83+I85+I87+I89+I92+I96</f>
        <v>853700</v>
      </c>
      <c r="J82" s="14"/>
    </row>
    <row r="83" spans="1:10">
      <c r="A83" s="22" t="s">
        <v>81</v>
      </c>
      <c r="B83" s="72">
        <v>4030</v>
      </c>
      <c r="C83" s="34" t="s">
        <v>82</v>
      </c>
      <c r="D83" s="9" t="s">
        <v>83</v>
      </c>
      <c r="E83" s="13"/>
      <c r="F83" s="14"/>
      <c r="G83" s="14"/>
      <c r="H83" s="14"/>
      <c r="I83" s="27">
        <f>I84</f>
        <v>35000</v>
      </c>
      <c r="J83" s="14"/>
    </row>
    <row r="84" spans="1:10" ht="28.5" customHeight="1">
      <c r="A84" s="19"/>
      <c r="B84" s="70" t="s">
        <v>29</v>
      </c>
      <c r="C84" s="13"/>
      <c r="D84" s="26" t="s">
        <v>30</v>
      </c>
      <c r="E84" s="37" t="s">
        <v>84</v>
      </c>
      <c r="F84" s="14"/>
      <c r="G84" s="14"/>
      <c r="H84" s="14"/>
      <c r="I84" s="62">
        <v>35000</v>
      </c>
      <c r="J84" s="14"/>
    </row>
    <row r="85" spans="1:10" ht="25.5">
      <c r="A85" s="34" t="s">
        <v>85</v>
      </c>
      <c r="B85" s="35" t="s">
        <v>86</v>
      </c>
      <c r="C85" s="34" t="s">
        <v>82</v>
      </c>
      <c r="D85" s="9" t="s">
        <v>87</v>
      </c>
      <c r="E85" s="13"/>
      <c r="F85" s="14"/>
      <c r="G85" s="14"/>
      <c r="H85" s="14"/>
      <c r="I85" s="27">
        <f>I86</f>
        <v>115000</v>
      </c>
      <c r="J85" s="14"/>
    </row>
    <row r="86" spans="1:10" ht="90" customHeight="1">
      <c r="A86" s="19"/>
      <c r="B86" s="70" t="s">
        <v>29</v>
      </c>
      <c r="C86" s="13"/>
      <c r="D86" s="26" t="s">
        <v>30</v>
      </c>
      <c r="E86" s="95" t="s">
        <v>212</v>
      </c>
      <c r="F86" s="14"/>
      <c r="G86" s="14"/>
      <c r="H86" s="14"/>
      <c r="I86" s="62">
        <f>15000+37000+63000</f>
        <v>115000</v>
      </c>
      <c r="J86" s="14"/>
    </row>
    <row r="87" spans="1:10" ht="50.25" customHeight="1">
      <c r="A87" s="22" t="s">
        <v>240</v>
      </c>
      <c r="B87" s="71" t="s">
        <v>241</v>
      </c>
      <c r="C87" s="71" t="s">
        <v>242</v>
      </c>
      <c r="D87" s="9" t="s">
        <v>243</v>
      </c>
      <c r="E87" s="8"/>
      <c r="F87" s="104"/>
      <c r="G87" s="104"/>
      <c r="H87" s="104"/>
      <c r="I87" s="27">
        <f>I88</f>
        <v>26000</v>
      </c>
      <c r="J87" s="14"/>
    </row>
    <row r="88" spans="1:10" ht="27" customHeight="1">
      <c r="A88" s="22"/>
      <c r="B88" s="70" t="s">
        <v>29</v>
      </c>
      <c r="C88" s="68"/>
      <c r="D88" s="26" t="s">
        <v>30</v>
      </c>
      <c r="E88" s="7" t="s">
        <v>244</v>
      </c>
      <c r="F88" s="14"/>
      <c r="G88" s="14"/>
      <c r="H88" s="14"/>
      <c r="I88" s="86">
        <v>26000</v>
      </c>
      <c r="J88" s="14"/>
    </row>
    <row r="89" spans="1:10" ht="25.5">
      <c r="A89" s="34" t="s">
        <v>173</v>
      </c>
      <c r="B89" s="35" t="s">
        <v>174</v>
      </c>
      <c r="C89" s="34" t="s">
        <v>175</v>
      </c>
      <c r="D89" s="9" t="s">
        <v>176</v>
      </c>
      <c r="E89" s="38"/>
      <c r="F89" s="14"/>
      <c r="G89" s="14"/>
      <c r="H89" s="14"/>
      <c r="I89" s="78">
        <f>I90+I91</f>
        <v>510200</v>
      </c>
      <c r="J89" s="14"/>
    </row>
    <row r="90" spans="1:10" ht="64.5" customHeight="1">
      <c r="A90" s="19"/>
      <c r="B90" s="70" t="s">
        <v>29</v>
      </c>
      <c r="C90" s="13"/>
      <c r="D90" s="26" t="s">
        <v>30</v>
      </c>
      <c r="E90" s="96" t="s">
        <v>248</v>
      </c>
      <c r="F90" s="14"/>
      <c r="G90" s="14"/>
      <c r="H90" s="14"/>
      <c r="I90" s="62">
        <f>67000+24200+224000</f>
        <v>315200</v>
      </c>
      <c r="J90" s="14"/>
    </row>
    <row r="91" spans="1:10" ht="25.5">
      <c r="A91" s="19"/>
      <c r="B91" s="68">
        <v>3142</v>
      </c>
      <c r="C91" s="75"/>
      <c r="D91" s="31" t="s">
        <v>110</v>
      </c>
      <c r="E91" s="96" t="s">
        <v>177</v>
      </c>
      <c r="F91" s="14"/>
      <c r="G91" s="14"/>
      <c r="H91" s="14"/>
      <c r="I91" s="62">
        <v>195000</v>
      </c>
      <c r="J91" s="14"/>
    </row>
    <row r="92" spans="1:10" ht="51">
      <c r="A92" s="34" t="s">
        <v>88</v>
      </c>
      <c r="B92" s="35" t="s">
        <v>89</v>
      </c>
      <c r="C92" s="34" t="s">
        <v>90</v>
      </c>
      <c r="D92" s="9" t="s">
        <v>91</v>
      </c>
      <c r="E92" s="13"/>
      <c r="F92" s="14"/>
      <c r="G92" s="14"/>
      <c r="H92" s="14"/>
      <c r="I92" s="27">
        <f>I93+I94+I95</f>
        <v>106000</v>
      </c>
      <c r="J92" s="14"/>
    </row>
    <row r="93" spans="1:10" ht="25.5">
      <c r="A93" s="19"/>
      <c r="B93" s="70" t="s">
        <v>29</v>
      </c>
      <c r="C93" s="13"/>
      <c r="D93" s="26" t="s">
        <v>30</v>
      </c>
      <c r="E93" s="39" t="s">
        <v>92</v>
      </c>
      <c r="F93" s="14"/>
      <c r="G93" s="14"/>
      <c r="H93" s="14"/>
      <c r="I93" s="62">
        <v>25000</v>
      </c>
      <c r="J93" s="14"/>
    </row>
    <row r="94" spans="1:10" ht="25.5">
      <c r="A94" s="19"/>
      <c r="B94" s="70" t="s">
        <v>29</v>
      </c>
      <c r="C94" s="13"/>
      <c r="D94" s="26" t="s">
        <v>30</v>
      </c>
      <c r="E94" s="26" t="s">
        <v>210</v>
      </c>
      <c r="F94" s="14"/>
      <c r="G94" s="14"/>
      <c r="H94" s="14"/>
      <c r="I94" s="62">
        <v>20000</v>
      </c>
      <c r="J94" s="14"/>
    </row>
    <row r="95" spans="1:10" ht="25.5">
      <c r="A95" s="19"/>
      <c r="B95" s="70" t="s">
        <v>29</v>
      </c>
      <c r="C95" s="13"/>
      <c r="D95" s="26" t="s">
        <v>30</v>
      </c>
      <c r="E95" s="26" t="s">
        <v>93</v>
      </c>
      <c r="F95" s="14"/>
      <c r="G95" s="14"/>
      <c r="H95" s="14"/>
      <c r="I95" s="64">
        <v>61000</v>
      </c>
      <c r="J95" s="14"/>
    </row>
    <row r="96" spans="1:10" ht="25.5">
      <c r="A96" s="22" t="s">
        <v>94</v>
      </c>
      <c r="B96" s="71" t="s">
        <v>41</v>
      </c>
      <c r="C96" s="71" t="s">
        <v>74</v>
      </c>
      <c r="D96" s="8" t="s">
        <v>42</v>
      </c>
      <c r="E96" s="13"/>
      <c r="F96" s="14"/>
      <c r="G96" s="14"/>
      <c r="H96" s="14"/>
      <c r="I96" s="25">
        <f>I97</f>
        <v>61500</v>
      </c>
      <c r="J96" s="14"/>
    </row>
    <row r="97" spans="1:10" ht="38.25">
      <c r="A97" s="19"/>
      <c r="B97" s="70" t="s">
        <v>29</v>
      </c>
      <c r="C97" s="68"/>
      <c r="D97" s="26" t="s">
        <v>30</v>
      </c>
      <c r="E97" s="7" t="s">
        <v>95</v>
      </c>
      <c r="F97" s="14"/>
      <c r="G97" s="14"/>
      <c r="H97" s="14"/>
      <c r="I97" s="64">
        <v>61500</v>
      </c>
      <c r="J97" s="14"/>
    </row>
    <row r="98" spans="1:10" ht="25.5">
      <c r="A98" s="22" t="s">
        <v>96</v>
      </c>
      <c r="B98" s="72">
        <v>11</v>
      </c>
      <c r="C98" s="76"/>
      <c r="D98" s="40" t="s">
        <v>97</v>
      </c>
      <c r="E98" s="13"/>
      <c r="F98" s="14"/>
      <c r="G98" s="14"/>
      <c r="H98" s="14"/>
      <c r="I98" s="27">
        <f>I99+I103+I105+I107+I115</f>
        <v>825052</v>
      </c>
      <c r="J98" s="14"/>
    </row>
    <row r="99" spans="1:10" ht="51">
      <c r="A99" s="22" t="s">
        <v>226</v>
      </c>
      <c r="B99" s="72">
        <v>160</v>
      </c>
      <c r="C99" s="23" t="s">
        <v>27</v>
      </c>
      <c r="D99" s="24" t="s">
        <v>28</v>
      </c>
      <c r="E99" s="13"/>
      <c r="F99" s="14"/>
      <c r="G99" s="14"/>
      <c r="H99" s="14"/>
      <c r="I99" s="27">
        <f>I100</f>
        <v>51500</v>
      </c>
      <c r="J99" s="14"/>
    </row>
    <row r="100" spans="1:10" ht="24" customHeight="1">
      <c r="A100" s="22"/>
      <c r="B100" s="70" t="s">
        <v>29</v>
      </c>
      <c r="C100" s="68"/>
      <c r="D100" s="26" t="s">
        <v>30</v>
      </c>
      <c r="E100" s="7" t="s">
        <v>235</v>
      </c>
      <c r="F100" s="14"/>
      <c r="G100" s="14"/>
      <c r="H100" s="14"/>
      <c r="I100" s="86">
        <f>25000+11000+15500</f>
        <v>51500</v>
      </c>
      <c r="J100" s="14"/>
    </row>
    <row r="101" spans="1:10" hidden="1">
      <c r="J101" s="14"/>
    </row>
    <row r="102" spans="1:10" hidden="1">
      <c r="J102" s="14"/>
    </row>
    <row r="103" spans="1:10" ht="25.5">
      <c r="A103" s="34" t="s">
        <v>132</v>
      </c>
      <c r="B103" s="35" t="s">
        <v>133</v>
      </c>
      <c r="C103" s="34" t="s">
        <v>134</v>
      </c>
      <c r="D103" s="55" t="s">
        <v>135</v>
      </c>
      <c r="E103" s="13"/>
      <c r="F103" s="14"/>
      <c r="G103" s="14"/>
      <c r="H103" s="14"/>
      <c r="I103" s="27">
        <f>I104</f>
        <v>48000</v>
      </c>
      <c r="J103" s="14"/>
    </row>
    <row r="104" spans="1:10" ht="25.5">
      <c r="A104" s="22"/>
      <c r="B104" s="70" t="s">
        <v>29</v>
      </c>
      <c r="C104" s="68"/>
      <c r="D104" s="26" t="s">
        <v>30</v>
      </c>
      <c r="E104" s="13" t="s">
        <v>136</v>
      </c>
      <c r="F104" s="14"/>
      <c r="G104" s="14"/>
      <c r="H104" s="14"/>
      <c r="I104" s="62">
        <f>50000-2000</f>
        <v>48000</v>
      </c>
      <c r="J104" s="14"/>
    </row>
    <row r="105" spans="1:10" ht="38.25">
      <c r="A105" s="22" t="s">
        <v>232</v>
      </c>
      <c r="B105" s="71" t="s">
        <v>151</v>
      </c>
      <c r="C105" s="34" t="s">
        <v>134</v>
      </c>
      <c r="D105" s="9" t="s">
        <v>152</v>
      </c>
      <c r="E105" s="13"/>
      <c r="F105" s="14"/>
      <c r="G105" s="14"/>
      <c r="H105" s="14"/>
      <c r="I105" s="78">
        <f>I106</f>
        <v>50000</v>
      </c>
      <c r="J105" s="14"/>
    </row>
    <row r="106" spans="1:10" ht="38.25">
      <c r="A106" s="22"/>
      <c r="B106" s="70" t="s">
        <v>29</v>
      </c>
      <c r="C106" s="68"/>
      <c r="D106" s="26" t="s">
        <v>30</v>
      </c>
      <c r="E106" s="97" t="s">
        <v>233</v>
      </c>
      <c r="F106" s="14"/>
      <c r="G106" s="14"/>
      <c r="H106" s="14"/>
      <c r="I106" s="62">
        <v>50000</v>
      </c>
      <c r="J106" s="14"/>
    </row>
    <row r="107" spans="1:10" ht="63.75">
      <c r="A107" s="34" t="s">
        <v>137</v>
      </c>
      <c r="B107" s="35" t="s">
        <v>138</v>
      </c>
      <c r="C107" s="34" t="s">
        <v>134</v>
      </c>
      <c r="D107" s="9" t="s">
        <v>139</v>
      </c>
      <c r="E107" s="13"/>
      <c r="F107" s="14"/>
      <c r="G107" s="14"/>
      <c r="H107" s="14"/>
      <c r="I107" s="27">
        <f>I108+I109+I110+I111+I112+I113+I114</f>
        <v>629752</v>
      </c>
      <c r="J107" s="14"/>
    </row>
    <row r="108" spans="1:10" ht="25.5">
      <c r="A108" s="22"/>
      <c r="B108" s="70" t="s">
        <v>29</v>
      </c>
      <c r="C108" s="13"/>
      <c r="D108" s="26" t="s">
        <v>30</v>
      </c>
      <c r="E108" s="7" t="s">
        <v>140</v>
      </c>
      <c r="F108" s="14"/>
      <c r="G108" s="14"/>
      <c r="H108" s="14"/>
      <c r="I108" s="62">
        <f>52000-4000</f>
        <v>48000</v>
      </c>
      <c r="J108" s="14"/>
    </row>
    <row r="109" spans="1:10" ht="25.5">
      <c r="A109" s="22"/>
      <c r="B109" s="70" t="s">
        <v>29</v>
      </c>
      <c r="C109" s="13"/>
      <c r="D109" s="26" t="s">
        <v>30</v>
      </c>
      <c r="E109" s="7" t="s">
        <v>141</v>
      </c>
      <c r="F109" s="14"/>
      <c r="G109" s="14"/>
      <c r="H109" s="14"/>
      <c r="I109" s="62">
        <f>8400-319</f>
        <v>8081</v>
      </c>
      <c r="J109" s="14"/>
    </row>
    <row r="110" spans="1:10" ht="38.25">
      <c r="A110" s="22"/>
      <c r="B110" s="70" t="s">
        <v>29</v>
      </c>
      <c r="C110" s="13"/>
      <c r="D110" s="26" t="s">
        <v>30</v>
      </c>
      <c r="E110" s="7" t="s">
        <v>142</v>
      </c>
      <c r="F110" s="14"/>
      <c r="G110" s="14"/>
      <c r="H110" s="14"/>
      <c r="I110" s="62">
        <f>22400-2319</f>
        <v>20081</v>
      </c>
      <c r="J110" s="14"/>
    </row>
    <row r="111" spans="1:10" ht="25.5">
      <c r="A111" s="22"/>
      <c r="B111" s="70" t="s">
        <v>29</v>
      </c>
      <c r="C111" s="13"/>
      <c r="D111" s="26" t="s">
        <v>30</v>
      </c>
      <c r="E111" s="7" t="s">
        <v>143</v>
      </c>
      <c r="F111" s="14"/>
      <c r="G111" s="14"/>
      <c r="H111" s="14"/>
      <c r="I111" s="62">
        <f>160000-400</f>
        <v>159600</v>
      </c>
      <c r="J111" s="14"/>
    </row>
    <row r="112" spans="1:10" ht="51">
      <c r="A112" s="22"/>
      <c r="B112" s="70" t="s">
        <v>29</v>
      </c>
      <c r="C112" s="13"/>
      <c r="D112" s="26" t="s">
        <v>30</v>
      </c>
      <c r="E112" s="56" t="s">
        <v>144</v>
      </c>
      <c r="F112" s="14"/>
      <c r="G112" s="14"/>
      <c r="H112" s="14"/>
      <c r="I112" s="62">
        <f>76000-19000</f>
        <v>57000</v>
      </c>
      <c r="J112" s="14"/>
    </row>
    <row r="113" spans="1:10" ht="25.5">
      <c r="A113" s="22"/>
      <c r="B113" s="70" t="s">
        <v>29</v>
      </c>
      <c r="C113" s="13"/>
      <c r="D113" s="26" t="s">
        <v>30</v>
      </c>
      <c r="E113" s="89" t="s">
        <v>195</v>
      </c>
      <c r="F113" s="14"/>
      <c r="G113" s="14"/>
      <c r="H113" s="14"/>
      <c r="I113" s="62">
        <v>90000</v>
      </c>
      <c r="J113" s="14"/>
    </row>
    <row r="114" spans="1:10" ht="25.5">
      <c r="A114" s="22"/>
      <c r="B114" s="70" t="s">
        <v>29</v>
      </c>
      <c r="C114" s="13"/>
      <c r="D114" s="26" t="s">
        <v>30</v>
      </c>
      <c r="E114" s="89" t="s">
        <v>196</v>
      </c>
      <c r="F114" s="14"/>
      <c r="G114" s="14"/>
      <c r="H114" s="14"/>
      <c r="I114" s="62">
        <v>246990</v>
      </c>
      <c r="J114" s="14"/>
    </row>
    <row r="115" spans="1:10" ht="25.5">
      <c r="A115" s="22" t="s">
        <v>98</v>
      </c>
      <c r="B115" s="71" t="s">
        <v>41</v>
      </c>
      <c r="C115" s="71" t="s">
        <v>74</v>
      </c>
      <c r="D115" s="8" t="s">
        <v>42</v>
      </c>
      <c r="E115" s="13"/>
      <c r="F115" s="14"/>
      <c r="G115" s="14"/>
      <c r="H115" s="14"/>
      <c r="I115" s="27">
        <f>I116</f>
        <v>45800</v>
      </c>
      <c r="J115" s="14"/>
    </row>
    <row r="116" spans="1:10" ht="38.25">
      <c r="A116" s="19"/>
      <c r="B116" s="70" t="s">
        <v>29</v>
      </c>
      <c r="C116" s="13"/>
      <c r="D116" s="26" t="s">
        <v>30</v>
      </c>
      <c r="E116" s="7" t="s">
        <v>99</v>
      </c>
      <c r="F116" s="14"/>
      <c r="G116" s="14"/>
      <c r="H116" s="14" t="s">
        <v>234</v>
      </c>
      <c r="I116" s="62">
        <f>8500+19000-200+18500</f>
        <v>45800</v>
      </c>
      <c r="J116" s="14"/>
    </row>
    <row r="117" spans="1:10" ht="25.5">
      <c r="A117" s="22" t="s">
        <v>100</v>
      </c>
      <c r="B117" s="6">
        <v>12</v>
      </c>
      <c r="C117" s="5"/>
      <c r="D117" s="6" t="s">
        <v>101</v>
      </c>
      <c r="E117" s="14"/>
      <c r="F117" s="14"/>
      <c r="G117" s="14"/>
      <c r="H117" s="14"/>
      <c r="I117" s="27">
        <f>I118+I120+I122+I126+I128++I130+I132+I144+I147+I149+I151+I157+I159</f>
        <v>61458080.100000001</v>
      </c>
      <c r="J117" s="14"/>
    </row>
    <row r="118" spans="1:10" ht="38.25">
      <c r="A118" s="6">
        <v>1215045</v>
      </c>
      <c r="B118" s="6">
        <v>5045</v>
      </c>
      <c r="C118" s="41" t="s">
        <v>134</v>
      </c>
      <c r="D118" s="15" t="s">
        <v>180</v>
      </c>
      <c r="E118" s="14"/>
      <c r="F118" s="14"/>
      <c r="G118" s="14"/>
      <c r="H118" s="14"/>
      <c r="I118" s="27">
        <f>I119</f>
        <v>508839</v>
      </c>
      <c r="J118" s="14"/>
    </row>
    <row r="119" spans="1:10" ht="38.25">
      <c r="A119" s="22"/>
      <c r="B119" s="54">
        <v>3122</v>
      </c>
      <c r="C119" s="88"/>
      <c r="D119" s="26" t="s">
        <v>102</v>
      </c>
      <c r="E119" s="89" t="s">
        <v>181</v>
      </c>
      <c r="F119" s="14"/>
      <c r="G119" s="14"/>
      <c r="H119" s="14"/>
      <c r="I119" s="86">
        <v>508839</v>
      </c>
      <c r="J119" s="14"/>
    </row>
    <row r="120" spans="1:10" ht="25.5">
      <c r="A120" s="22" t="s">
        <v>217</v>
      </c>
      <c r="B120" s="6">
        <v>6011</v>
      </c>
      <c r="C120" s="41" t="s">
        <v>178</v>
      </c>
      <c r="D120" s="6" t="s">
        <v>218</v>
      </c>
      <c r="E120" s="89"/>
      <c r="F120" s="14"/>
      <c r="G120" s="14"/>
      <c r="H120" s="14"/>
      <c r="I120" s="27">
        <f>I121</f>
        <v>310000</v>
      </c>
      <c r="J120" s="14"/>
    </row>
    <row r="121" spans="1:10" ht="38.25">
      <c r="A121" s="22"/>
      <c r="B121" s="54">
        <v>3131</v>
      </c>
      <c r="C121" s="88"/>
      <c r="D121" s="54" t="s">
        <v>219</v>
      </c>
      <c r="E121" s="57" t="s">
        <v>220</v>
      </c>
      <c r="F121" s="14"/>
      <c r="G121" s="14"/>
      <c r="H121" s="14"/>
      <c r="I121" s="86">
        <v>310000</v>
      </c>
      <c r="J121" s="14"/>
    </row>
    <row r="122" spans="1:10" ht="25.5">
      <c r="A122" s="6">
        <v>1216030</v>
      </c>
      <c r="B122" s="6">
        <v>6030</v>
      </c>
      <c r="C122" s="41" t="s">
        <v>178</v>
      </c>
      <c r="D122" s="6" t="s">
        <v>179</v>
      </c>
      <c r="E122" s="14"/>
      <c r="F122" s="14"/>
      <c r="G122" s="14"/>
      <c r="H122" s="14"/>
      <c r="I122" s="27">
        <f>I123+I124+I125</f>
        <v>563050</v>
      </c>
      <c r="J122" s="14"/>
    </row>
    <row r="123" spans="1:10" ht="38.25">
      <c r="A123" s="22"/>
      <c r="B123" s="54">
        <v>3110</v>
      </c>
      <c r="C123" s="88"/>
      <c r="D123" s="26" t="s">
        <v>30</v>
      </c>
      <c r="E123" s="89" t="s">
        <v>214</v>
      </c>
      <c r="F123" s="14"/>
      <c r="G123" s="14"/>
      <c r="H123" s="14"/>
      <c r="I123" s="86">
        <f>150000+199900-40000+18000</f>
        <v>327900</v>
      </c>
      <c r="J123" s="14"/>
    </row>
    <row r="124" spans="1:10" ht="25.5">
      <c r="A124" s="22"/>
      <c r="B124" s="54">
        <v>3110</v>
      </c>
      <c r="C124" s="88"/>
      <c r="D124" s="26" t="s">
        <v>30</v>
      </c>
      <c r="E124" s="89" t="s">
        <v>190</v>
      </c>
      <c r="F124" s="14"/>
      <c r="G124" s="14"/>
      <c r="H124" s="14"/>
      <c r="I124" s="86">
        <v>199750</v>
      </c>
      <c r="J124" s="14"/>
    </row>
    <row r="125" spans="1:10" ht="25.5">
      <c r="A125" s="22"/>
      <c r="B125" s="54">
        <v>3110</v>
      </c>
      <c r="C125" s="88"/>
      <c r="D125" s="26" t="s">
        <v>30</v>
      </c>
      <c r="E125" s="89" t="s">
        <v>191</v>
      </c>
      <c r="F125" s="14"/>
      <c r="G125" s="14"/>
      <c r="H125" s="14"/>
      <c r="I125" s="86">
        <f>19000+16400</f>
        <v>35400</v>
      </c>
      <c r="J125" s="14"/>
    </row>
    <row r="126" spans="1:10" ht="25.5">
      <c r="A126" s="34" t="s">
        <v>107</v>
      </c>
      <c r="B126" s="28">
        <v>7321</v>
      </c>
      <c r="C126" s="73" t="s">
        <v>37</v>
      </c>
      <c r="D126" s="9" t="s">
        <v>108</v>
      </c>
      <c r="E126" s="1"/>
      <c r="F126" s="14"/>
      <c r="G126" s="14"/>
      <c r="H126" s="14"/>
      <c r="I126" s="27">
        <f>I127</f>
        <v>5049300</v>
      </c>
      <c r="J126" s="14"/>
    </row>
    <row r="127" spans="1:10" ht="51">
      <c r="A127" s="14"/>
      <c r="B127" s="68">
        <v>3142</v>
      </c>
      <c r="C127" s="75"/>
      <c r="D127" s="31" t="s">
        <v>110</v>
      </c>
      <c r="E127" s="42" t="s">
        <v>109</v>
      </c>
      <c r="F127" s="14"/>
      <c r="G127" s="14"/>
      <c r="H127" s="14"/>
      <c r="I127" s="62">
        <f>5439300-890000+500000</f>
        <v>5049300</v>
      </c>
      <c r="J127" s="14"/>
    </row>
    <row r="128" spans="1:10" ht="25.5">
      <c r="A128" s="22" t="s">
        <v>209</v>
      </c>
      <c r="B128" s="71" t="s">
        <v>162</v>
      </c>
      <c r="C128" s="73" t="s">
        <v>37</v>
      </c>
      <c r="D128" s="9" t="s">
        <v>163</v>
      </c>
      <c r="E128" s="42"/>
      <c r="F128" s="14"/>
      <c r="G128" s="14"/>
      <c r="H128" s="14"/>
      <c r="I128" s="78">
        <f>I129</f>
        <v>3645692</v>
      </c>
      <c r="J128" s="14"/>
    </row>
    <row r="129" spans="1:10" ht="76.5">
      <c r="A129" s="13"/>
      <c r="B129" s="70" t="s">
        <v>216</v>
      </c>
      <c r="C129" s="79"/>
      <c r="D129" s="31" t="s">
        <v>110</v>
      </c>
      <c r="E129" s="48" t="s">
        <v>185</v>
      </c>
      <c r="F129" s="13"/>
      <c r="G129" s="13"/>
      <c r="H129" s="13"/>
      <c r="I129" s="62">
        <f>350000+12009872+3100000-12989669+1175489</f>
        <v>3645692</v>
      </c>
      <c r="J129" s="13"/>
    </row>
    <row r="130" spans="1:10" ht="25.5">
      <c r="A130" s="25">
        <v>1217325</v>
      </c>
      <c r="B130" s="72">
        <v>7325</v>
      </c>
      <c r="C130" s="77" t="s">
        <v>37</v>
      </c>
      <c r="D130" s="9" t="s">
        <v>208</v>
      </c>
      <c r="E130" s="37"/>
      <c r="F130" s="14"/>
      <c r="G130" s="14"/>
      <c r="H130" s="14"/>
      <c r="I130" s="78">
        <f>I131</f>
        <v>4000000</v>
      </c>
      <c r="J130" s="14"/>
    </row>
    <row r="131" spans="1:10" ht="25.5">
      <c r="A131" s="13"/>
      <c r="B131" s="68">
        <v>3142</v>
      </c>
      <c r="C131" s="75"/>
      <c r="D131" s="31" t="s">
        <v>110</v>
      </c>
      <c r="E131" s="42" t="s">
        <v>111</v>
      </c>
      <c r="F131" s="14"/>
      <c r="G131" s="14"/>
      <c r="H131" s="14"/>
      <c r="I131" s="62">
        <v>4000000</v>
      </c>
      <c r="J131" s="14"/>
    </row>
    <row r="132" spans="1:10" ht="25.5">
      <c r="A132" s="6">
        <v>1217330</v>
      </c>
      <c r="B132" s="6">
        <v>7330</v>
      </c>
      <c r="C132" s="41" t="s">
        <v>37</v>
      </c>
      <c r="D132" s="15" t="s">
        <v>112</v>
      </c>
      <c r="E132" s="14"/>
      <c r="F132" s="14"/>
      <c r="G132" s="14"/>
      <c r="H132" s="14"/>
      <c r="I132" s="27">
        <f>I133+I134+I135+I136+I137+I140+I138+I139+I141+I142+I143</f>
        <v>7986029.0999999996</v>
      </c>
      <c r="J132" s="14"/>
    </row>
    <row r="133" spans="1:10" ht="25.5">
      <c r="A133" s="43"/>
      <c r="B133" s="45" t="s">
        <v>103</v>
      </c>
      <c r="C133" s="44"/>
      <c r="D133" s="26" t="s">
        <v>102</v>
      </c>
      <c r="E133" s="42" t="s">
        <v>104</v>
      </c>
      <c r="F133" s="14"/>
      <c r="G133" s="14"/>
      <c r="H133" s="14"/>
      <c r="I133" s="62">
        <f>2744861-650000+1500000</f>
        <v>3594861</v>
      </c>
      <c r="J133" s="14"/>
    </row>
    <row r="134" spans="1:10" ht="38.25">
      <c r="A134" s="21"/>
      <c r="B134" s="45" t="s">
        <v>103</v>
      </c>
      <c r="C134" s="44"/>
      <c r="D134" s="26" t="s">
        <v>102</v>
      </c>
      <c r="E134" s="42" t="s">
        <v>105</v>
      </c>
      <c r="F134" s="14"/>
      <c r="G134" s="14"/>
      <c r="H134" s="14"/>
      <c r="I134" s="62">
        <f>635668-44147.8</f>
        <v>591520.19999999995</v>
      </c>
      <c r="J134" s="14"/>
    </row>
    <row r="135" spans="1:10" ht="38.25">
      <c r="A135" s="14"/>
      <c r="B135" s="68">
        <v>3122</v>
      </c>
      <c r="C135" s="14"/>
      <c r="D135" s="26" t="s">
        <v>102</v>
      </c>
      <c r="E135" s="42" t="s">
        <v>106</v>
      </c>
      <c r="F135" s="14"/>
      <c r="G135" s="14"/>
      <c r="H135" s="14"/>
      <c r="I135" s="62">
        <f>1500000-7352.1</f>
        <v>1492647.9</v>
      </c>
      <c r="J135" s="14"/>
    </row>
    <row r="136" spans="1:10" ht="63.75">
      <c r="A136" s="14"/>
      <c r="B136" s="68">
        <v>3122</v>
      </c>
      <c r="C136" s="14"/>
      <c r="D136" s="26" t="s">
        <v>102</v>
      </c>
      <c r="E136" s="42" t="s">
        <v>213</v>
      </c>
      <c r="F136" s="14"/>
      <c r="G136" s="14"/>
      <c r="H136" s="14"/>
      <c r="I136" s="62">
        <f>50000+12000</f>
        <v>62000</v>
      </c>
      <c r="J136" s="14"/>
    </row>
    <row r="137" spans="1:10" ht="25.5">
      <c r="A137" s="14"/>
      <c r="B137" s="68">
        <v>3122</v>
      </c>
      <c r="C137" s="14"/>
      <c r="D137" s="26" t="s">
        <v>102</v>
      </c>
      <c r="E137" s="42" t="s">
        <v>251</v>
      </c>
      <c r="F137" s="14"/>
      <c r="G137" s="14"/>
      <c r="H137" s="14"/>
      <c r="I137" s="62">
        <v>49500</v>
      </c>
      <c r="J137" s="14"/>
    </row>
    <row r="138" spans="1:10" ht="25.5">
      <c r="A138" s="14"/>
      <c r="B138" s="68">
        <v>3132</v>
      </c>
      <c r="C138" s="14"/>
      <c r="D138" s="26" t="s">
        <v>21</v>
      </c>
      <c r="E138" s="42" t="s">
        <v>183</v>
      </c>
      <c r="F138" s="14"/>
      <c r="G138" s="14"/>
      <c r="H138" s="14"/>
      <c r="I138" s="62">
        <f>1200000+166810+244190+150000</f>
        <v>1761000</v>
      </c>
      <c r="J138" s="14"/>
    </row>
    <row r="139" spans="1:10" ht="25.5">
      <c r="A139" s="14"/>
      <c r="B139" s="68">
        <v>3132</v>
      </c>
      <c r="C139" s="14"/>
      <c r="D139" s="26" t="s">
        <v>21</v>
      </c>
      <c r="E139" s="85" t="s">
        <v>252</v>
      </c>
      <c r="F139" s="14"/>
      <c r="G139" s="14"/>
      <c r="H139" s="14"/>
      <c r="I139" s="62">
        <v>15000</v>
      </c>
      <c r="J139" s="14"/>
    </row>
    <row r="140" spans="1:10" ht="25.5">
      <c r="A140" s="14"/>
      <c r="B140" s="68">
        <v>3142</v>
      </c>
      <c r="C140" s="14"/>
      <c r="D140" s="31" t="s">
        <v>110</v>
      </c>
      <c r="E140" s="42" t="s">
        <v>113</v>
      </c>
      <c r="F140" s="14"/>
      <c r="G140" s="14"/>
      <c r="H140" s="14"/>
      <c r="I140" s="62">
        <f>1300000-1280000</f>
        <v>20000</v>
      </c>
      <c r="J140" s="14"/>
    </row>
    <row r="141" spans="1:10" ht="41.25" customHeight="1">
      <c r="A141" s="14"/>
      <c r="B141" s="68">
        <v>3142</v>
      </c>
      <c r="C141" s="14"/>
      <c r="D141" s="31" t="s">
        <v>110</v>
      </c>
      <c r="E141" s="48" t="s">
        <v>184</v>
      </c>
      <c r="F141" s="14"/>
      <c r="G141" s="14"/>
      <c r="H141" s="14"/>
      <c r="I141" s="86">
        <v>170000</v>
      </c>
      <c r="J141" s="14"/>
    </row>
    <row r="142" spans="1:10" ht="25.5">
      <c r="A142" s="14"/>
      <c r="B142" s="68">
        <v>3142</v>
      </c>
      <c r="C142" s="14"/>
      <c r="D142" s="31" t="s">
        <v>110</v>
      </c>
      <c r="E142" s="42" t="s">
        <v>145</v>
      </c>
      <c r="F142" s="14"/>
      <c r="G142" s="14"/>
      <c r="H142" s="14"/>
      <c r="I142" s="62">
        <v>60000</v>
      </c>
      <c r="J142" s="14"/>
    </row>
    <row r="143" spans="1:10" ht="25.5">
      <c r="A143" s="8"/>
      <c r="B143" s="67">
        <v>3142</v>
      </c>
      <c r="C143" s="8"/>
      <c r="D143" s="31" t="s">
        <v>110</v>
      </c>
      <c r="E143" s="85" t="s">
        <v>168</v>
      </c>
      <c r="F143" s="7"/>
      <c r="G143" s="7"/>
      <c r="H143" s="7"/>
      <c r="I143" s="11">
        <f>120000+25000+24500</f>
        <v>169500</v>
      </c>
      <c r="J143" s="7"/>
    </row>
    <row r="144" spans="1:10" ht="25.5">
      <c r="A144" s="34" t="s">
        <v>203</v>
      </c>
      <c r="B144" s="28">
        <v>7340</v>
      </c>
      <c r="C144" s="73" t="s">
        <v>37</v>
      </c>
      <c r="D144" s="9" t="s">
        <v>204</v>
      </c>
      <c r="E144" s="48"/>
      <c r="F144" s="14"/>
      <c r="G144" s="14"/>
      <c r="H144" s="14"/>
      <c r="I144" s="78">
        <f>I145+I146</f>
        <v>106800</v>
      </c>
      <c r="J144" s="14"/>
    </row>
    <row r="145" spans="1:10" ht="38.25">
      <c r="A145" s="14"/>
      <c r="B145" s="68">
        <v>3143</v>
      </c>
      <c r="C145" s="75"/>
      <c r="D145" s="26" t="s">
        <v>201</v>
      </c>
      <c r="E145" s="93" t="s">
        <v>202</v>
      </c>
      <c r="F145" s="14"/>
      <c r="G145" s="14"/>
      <c r="H145" s="14"/>
      <c r="I145" s="62">
        <v>30000</v>
      </c>
      <c r="J145" s="14"/>
    </row>
    <row r="146" spans="1:10" ht="38.25">
      <c r="A146" s="14"/>
      <c r="B146" s="68">
        <v>3143</v>
      </c>
      <c r="C146" s="100"/>
      <c r="D146" s="26" t="s">
        <v>201</v>
      </c>
      <c r="E146" s="93" t="s">
        <v>256</v>
      </c>
      <c r="F146" s="14"/>
      <c r="G146" s="14"/>
      <c r="H146" s="14"/>
      <c r="I146" s="62">
        <f>66800+10000</f>
        <v>76800</v>
      </c>
      <c r="J146" s="14"/>
    </row>
    <row r="147" spans="1:10" ht="38.25">
      <c r="A147" s="8">
        <v>1217350</v>
      </c>
      <c r="B147" s="28">
        <v>7350</v>
      </c>
      <c r="C147" s="73" t="s">
        <v>37</v>
      </c>
      <c r="D147" s="9" t="s">
        <v>38</v>
      </c>
      <c r="E147" s="85"/>
      <c r="F147" s="14"/>
      <c r="G147" s="14"/>
      <c r="H147" s="14"/>
      <c r="I147" s="78">
        <f>I148</f>
        <v>55300</v>
      </c>
      <c r="J147" s="14"/>
    </row>
    <row r="148" spans="1:10" ht="51">
      <c r="A148" s="8"/>
      <c r="B148" s="29">
        <v>2281</v>
      </c>
      <c r="C148" s="74"/>
      <c r="D148" s="31" t="s">
        <v>39</v>
      </c>
      <c r="E148" s="85" t="s">
        <v>169</v>
      </c>
      <c r="F148" s="14"/>
      <c r="G148" s="14"/>
      <c r="H148" s="14"/>
      <c r="I148" s="62">
        <v>55300</v>
      </c>
      <c r="J148" s="14"/>
    </row>
    <row r="149" spans="1:10" ht="51">
      <c r="A149" s="8">
        <v>1217369</v>
      </c>
      <c r="B149" s="106">
        <v>7369</v>
      </c>
      <c r="C149" s="74"/>
      <c r="D149" s="52" t="s">
        <v>246</v>
      </c>
      <c r="E149" s="85"/>
      <c r="F149" s="14"/>
      <c r="G149" s="14"/>
      <c r="H149" s="14"/>
      <c r="I149" s="78">
        <f>I150</f>
        <v>13703392</v>
      </c>
      <c r="J149" s="14"/>
    </row>
    <row r="150" spans="1:10" ht="75.75" customHeight="1">
      <c r="B150" s="67">
        <v>3142</v>
      </c>
      <c r="C150" s="8"/>
      <c r="D150" s="31" t="s">
        <v>110</v>
      </c>
      <c r="E150" s="48" t="s">
        <v>247</v>
      </c>
      <c r="F150" s="14"/>
      <c r="G150" s="14"/>
      <c r="H150" s="14"/>
      <c r="I150" s="62">
        <v>13703392</v>
      </c>
      <c r="J150" s="14"/>
    </row>
    <row r="151" spans="1:10" ht="51">
      <c r="A151" s="34" t="s">
        <v>114</v>
      </c>
      <c r="B151" s="46">
        <v>7461</v>
      </c>
      <c r="C151" s="34" t="s">
        <v>115</v>
      </c>
      <c r="D151" s="9" t="s">
        <v>116</v>
      </c>
      <c r="E151" s="14"/>
      <c r="F151" s="14"/>
      <c r="G151" s="14"/>
      <c r="H151" s="14"/>
      <c r="I151" s="27">
        <f>I152+I153+I154+I155+I156</f>
        <v>19330679</v>
      </c>
      <c r="J151" s="14"/>
    </row>
    <row r="152" spans="1:10">
      <c r="A152" s="14"/>
      <c r="B152" s="67">
        <v>3132</v>
      </c>
      <c r="C152" s="67"/>
      <c r="D152" s="26" t="s">
        <v>21</v>
      </c>
      <c r="E152" s="47" t="s">
        <v>146</v>
      </c>
      <c r="F152" s="14"/>
      <c r="G152" s="14"/>
      <c r="H152" s="14"/>
      <c r="I152" s="65">
        <f>13187311-784945-340798</f>
        <v>12061568</v>
      </c>
      <c r="J152" s="14"/>
    </row>
    <row r="153" spans="1:10" ht="38.25">
      <c r="A153" s="14"/>
      <c r="B153" s="67">
        <v>3132</v>
      </c>
      <c r="C153" s="67"/>
      <c r="D153" s="26" t="s">
        <v>21</v>
      </c>
      <c r="E153" s="42" t="s">
        <v>255</v>
      </c>
      <c r="F153" s="14"/>
      <c r="G153" s="14"/>
      <c r="H153" s="14"/>
      <c r="I153" s="65">
        <v>47474</v>
      </c>
      <c r="J153" s="14"/>
    </row>
    <row r="154" spans="1:10" ht="25.5">
      <c r="A154" s="14"/>
      <c r="B154" s="68">
        <v>3142</v>
      </c>
      <c r="C154" s="75"/>
      <c r="D154" s="31" t="s">
        <v>110</v>
      </c>
      <c r="E154" s="57" t="s">
        <v>147</v>
      </c>
      <c r="F154" s="14"/>
      <c r="G154" s="14"/>
      <c r="H154" s="14"/>
      <c r="I154" s="65">
        <v>5117676</v>
      </c>
      <c r="J154" s="14"/>
    </row>
    <row r="155" spans="1:10" ht="25.5">
      <c r="A155" s="14"/>
      <c r="B155" s="68">
        <v>3142</v>
      </c>
      <c r="C155" s="75"/>
      <c r="D155" s="31" t="s">
        <v>110</v>
      </c>
      <c r="E155" s="105" t="s">
        <v>211</v>
      </c>
      <c r="F155" s="14"/>
      <c r="G155" s="14"/>
      <c r="H155" s="14"/>
      <c r="I155" s="65">
        <v>45000</v>
      </c>
      <c r="J155" s="14"/>
    </row>
    <row r="156" spans="1:10" ht="25.5">
      <c r="A156" s="14"/>
      <c r="B156" s="68">
        <v>3142</v>
      </c>
      <c r="C156" s="75"/>
      <c r="D156" s="31" t="s">
        <v>110</v>
      </c>
      <c r="E156" s="42" t="s">
        <v>221</v>
      </c>
      <c r="F156" s="14"/>
      <c r="G156" s="14"/>
      <c r="H156" s="14"/>
      <c r="I156" s="65">
        <v>2058961</v>
      </c>
      <c r="J156" s="14"/>
    </row>
    <row r="157" spans="1:10">
      <c r="A157" s="5" t="s">
        <v>153</v>
      </c>
      <c r="B157" s="6">
        <v>7640</v>
      </c>
      <c r="C157" s="5" t="s">
        <v>52</v>
      </c>
      <c r="D157" s="33" t="s">
        <v>18</v>
      </c>
      <c r="E157" s="47"/>
      <c r="F157" s="14"/>
      <c r="G157" s="14"/>
      <c r="H157" s="14"/>
      <c r="I157" s="51">
        <f>I158</f>
        <v>1128999</v>
      </c>
      <c r="J157" s="14"/>
    </row>
    <row r="158" spans="1:10" ht="52.5" customHeight="1">
      <c r="A158" s="14"/>
      <c r="B158" s="70" t="s">
        <v>66</v>
      </c>
      <c r="C158" s="68"/>
      <c r="D158" s="26" t="s">
        <v>67</v>
      </c>
      <c r="E158" s="91" t="s">
        <v>119</v>
      </c>
      <c r="F158" s="14"/>
      <c r="G158" s="14"/>
      <c r="H158" s="14"/>
      <c r="I158" s="65">
        <f>1248999-120000</f>
        <v>1128999</v>
      </c>
      <c r="J158" s="14"/>
    </row>
    <row r="159" spans="1:10" ht="25.5">
      <c r="A159" s="34" t="s">
        <v>120</v>
      </c>
      <c r="B159" s="28">
        <v>7670</v>
      </c>
      <c r="C159" s="73" t="s">
        <v>121</v>
      </c>
      <c r="D159" s="9" t="s">
        <v>122</v>
      </c>
      <c r="E159" s="47"/>
      <c r="F159" s="14"/>
      <c r="G159" s="14"/>
      <c r="H159" s="14"/>
      <c r="I159" s="51">
        <f>I160</f>
        <v>5070000</v>
      </c>
      <c r="J159" s="14"/>
    </row>
    <row r="160" spans="1:10" ht="127.5">
      <c r="A160" s="14"/>
      <c r="B160" s="70" t="s">
        <v>66</v>
      </c>
      <c r="C160" s="68"/>
      <c r="D160" s="26" t="s">
        <v>67</v>
      </c>
      <c r="E160" s="48" t="s">
        <v>206</v>
      </c>
      <c r="F160" s="14"/>
      <c r="G160" s="14"/>
      <c r="H160" s="14"/>
      <c r="I160" s="65">
        <f>2250000+1000000+35000+15000+1500000+270000</f>
        <v>5070000</v>
      </c>
      <c r="J160" s="14"/>
    </row>
    <row r="161" spans="1:10" ht="25.5">
      <c r="A161" s="34" t="s">
        <v>123</v>
      </c>
      <c r="B161" s="28">
        <v>31</v>
      </c>
      <c r="C161" s="73"/>
      <c r="D161" s="52" t="s">
        <v>124</v>
      </c>
      <c r="E161" s="48"/>
      <c r="F161" s="14"/>
      <c r="G161" s="14"/>
      <c r="H161" s="14"/>
      <c r="I161" s="27">
        <f>I162+I164</f>
        <v>71500</v>
      </c>
      <c r="J161" s="14"/>
    </row>
    <row r="162" spans="1:10" ht="25.5">
      <c r="A162" s="22" t="s">
        <v>156</v>
      </c>
      <c r="B162" s="71" t="s">
        <v>41</v>
      </c>
      <c r="C162" s="71" t="s">
        <v>74</v>
      </c>
      <c r="D162" s="8" t="s">
        <v>42</v>
      </c>
      <c r="E162" s="48"/>
      <c r="F162" s="14"/>
      <c r="G162" s="14"/>
      <c r="H162" s="14"/>
      <c r="I162" s="27">
        <f>I163</f>
        <v>45000</v>
      </c>
      <c r="J162" s="14"/>
    </row>
    <row r="163" spans="1:10" ht="49.5" customHeight="1">
      <c r="A163" s="34"/>
      <c r="B163" s="70" t="s">
        <v>29</v>
      </c>
      <c r="C163" s="68"/>
      <c r="D163" s="26" t="s">
        <v>30</v>
      </c>
      <c r="E163" s="7" t="s">
        <v>128</v>
      </c>
      <c r="F163" s="14"/>
      <c r="G163" s="14"/>
      <c r="H163" s="14"/>
      <c r="I163" s="62">
        <f>25000+20000</f>
        <v>45000</v>
      </c>
      <c r="J163" s="14"/>
    </row>
    <row r="164" spans="1:10" ht="25.5">
      <c r="A164" s="5" t="s">
        <v>125</v>
      </c>
      <c r="B164" s="6">
        <v>7650</v>
      </c>
      <c r="C164" s="5" t="s">
        <v>121</v>
      </c>
      <c r="D164" s="15" t="s">
        <v>126</v>
      </c>
      <c r="E164" s="48"/>
      <c r="F164" s="14"/>
      <c r="G164" s="14"/>
      <c r="H164" s="14"/>
      <c r="I164" s="27">
        <f>I165</f>
        <v>26500</v>
      </c>
      <c r="J164" s="14"/>
    </row>
    <row r="165" spans="1:10" ht="38.25">
      <c r="A165" s="14"/>
      <c r="B165" s="54">
        <v>2281</v>
      </c>
      <c r="C165" s="5"/>
      <c r="D165" s="31" t="s">
        <v>39</v>
      </c>
      <c r="E165" s="53" t="s">
        <v>127</v>
      </c>
      <c r="F165" s="14"/>
      <c r="G165" s="14"/>
      <c r="H165" s="14"/>
      <c r="I165" s="62">
        <f>11000+15500</f>
        <v>26500</v>
      </c>
      <c r="J165" s="14"/>
    </row>
    <row r="166" spans="1:10">
      <c r="A166" s="34" t="s">
        <v>129</v>
      </c>
      <c r="B166" s="28">
        <v>37</v>
      </c>
      <c r="C166" s="30"/>
      <c r="D166" s="9" t="s">
        <v>130</v>
      </c>
      <c r="E166" s="48"/>
      <c r="F166" s="14"/>
      <c r="G166" s="14"/>
      <c r="H166" s="14"/>
      <c r="I166" s="27">
        <f>I167+I169</f>
        <v>62000</v>
      </c>
      <c r="J166" s="14"/>
    </row>
    <row r="167" spans="1:10" ht="51">
      <c r="A167" s="34" t="s">
        <v>155</v>
      </c>
      <c r="B167" s="23" t="s">
        <v>26</v>
      </c>
      <c r="C167" s="23" t="s">
        <v>27</v>
      </c>
      <c r="D167" s="24" t="s">
        <v>28</v>
      </c>
      <c r="E167" s="48"/>
      <c r="F167" s="14"/>
      <c r="G167" s="14"/>
      <c r="H167" s="14"/>
      <c r="I167" s="27">
        <f>I168</f>
        <v>12000</v>
      </c>
      <c r="J167" s="14"/>
    </row>
    <row r="168" spans="1:10" ht="25.5">
      <c r="A168" s="34"/>
      <c r="B168" s="70" t="s">
        <v>29</v>
      </c>
      <c r="C168" s="13"/>
      <c r="D168" s="26" t="s">
        <v>30</v>
      </c>
      <c r="E168" s="7" t="s">
        <v>154</v>
      </c>
      <c r="F168" s="14"/>
      <c r="G168" s="14"/>
      <c r="H168" s="14"/>
      <c r="I168" s="62">
        <f>10000+2000</f>
        <v>12000</v>
      </c>
      <c r="J168" s="14"/>
    </row>
    <row r="169" spans="1:10" ht="25.5">
      <c r="A169" s="22" t="s">
        <v>157</v>
      </c>
      <c r="B169" s="71" t="s">
        <v>41</v>
      </c>
      <c r="C169" s="71" t="s">
        <v>74</v>
      </c>
      <c r="D169" s="8" t="s">
        <v>42</v>
      </c>
      <c r="E169" s="7"/>
      <c r="F169" s="14"/>
      <c r="G169" s="14"/>
      <c r="H169" s="14"/>
      <c r="I169" s="78">
        <f>I170</f>
        <v>50000</v>
      </c>
      <c r="J169" s="14"/>
    </row>
    <row r="170" spans="1:10" ht="34.5" customHeight="1">
      <c r="A170" s="34"/>
      <c r="B170" s="70" t="s">
        <v>29</v>
      </c>
      <c r="C170" s="13"/>
      <c r="D170" s="26" t="s">
        <v>30</v>
      </c>
      <c r="E170" s="7" t="s">
        <v>131</v>
      </c>
      <c r="F170" s="14"/>
      <c r="G170" s="14"/>
      <c r="H170" s="14"/>
      <c r="I170" s="62">
        <v>50000</v>
      </c>
      <c r="J170" s="14"/>
    </row>
    <row r="171" spans="1:10" ht="15.75">
      <c r="A171" s="14"/>
      <c r="B171" s="14"/>
      <c r="C171" s="14"/>
      <c r="D171" s="14"/>
      <c r="E171" s="49" t="s">
        <v>117</v>
      </c>
      <c r="F171" s="14"/>
      <c r="G171" s="14"/>
      <c r="H171" s="14"/>
      <c r="I171" s="27">
        <f>I21+I50+I77+I82+I98+I117+I161+I166</f>
        <v>83419418.359999999</v>
      </c>
      <c r="J171" s="14"/>
    </row>
    <row r="172" spans="1:10" ht="14.25">
      <c r="A172" s="14"/>
      <c r="B172" s="14"/>
      <c r="C172" s="14"/>
      <c r="D172" s="14"/>
      <c r="E172" s="50" t="s">
        <v>118</v>
      </c>
      <c r="F172" s="14"/>
      <c r="G172" s="14"/>
      <c r="H172" s="14"/>
      <c r="I172" s="27">
        <f>I20+I171</f>
        <v>93573853.359999999</v>
      </c>
      <c r="J172" s="14"/>
    </row>
    <row r="173" spans="1:10">
      <c r="A173" s="14"/>
      <c r="B173" s="14"/>
      <c r="C173" s="14"/>
      <c r="D173" s="14"/>
      <c r="E173" s="14"/>
      <c r="F173" s="14"/>
      <c r="G173" s="14"/>
      <c r="H173" s="14"/>
      <c r="I173" s="14"/>
      <c r="J173" s="14"/>
    </row>
    <row r="175" spans="1:10" ht="15.75">
      <c r="D175" s="107"/>
      <c r="E175" s="108"/>
      <c r="F175" s="108"/>
      <c r="G175" s="108"/>
      <c r="H175" s="108"/>
    </row>
  </sheetData>
  <mergeCells count="8">
    <mergeCell ref="D175:H175"/>
    <mergeCell ref="F2:J2"/>
    <mergeCell ref="G3:J3"/>
    <mergeCell ref="A9:B9"/>
    <mergeCell ref="A5:J5"/>
    <mergeCell ref="A6:J6"/>
    <mergeCell ref="A7:J7"/>
    <mergeCell ref="A8:B8"/>
  </mergeCells>
  <pageMargins left="0.43307086614173229" right="0.39370078740157483" top="0.32" bottom="0.16" header="0.31496062992125984" footer="0.19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Finvid10</cp:lastModifiedBy>
  <cp:lastPrinted>2020-08-26T11:20:04Z</cp:lastPrinted>
  <dcterms:created xsi:type="dcterms:W3CDTF">2019-12-16T13:20:45Z</dcterms:created>
  <dcterms:modified xsi:type="dcterms:W3CDTF">2020-08-26T11:20:57Z</dcterms:modified>
</cp:coreProperties>
</file>