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21" i="1"/>
  <c r="I169"/>
  <c r="I41"/>
  <c r="I85"/>
  <c r="I83"/>
  <c r="I26"/>
  <c r="I25"/>
  <c r="I179"/>
  <c r="I177"/>
  <c r="I103"/>
  <c r="I94"/>
  <c r="I92"/>
  <c r="I96"/>
  <c r="I47"/>
  <c r="I51"/>
  <c r="I106"/>
  <c r="I61"/>
  <c r="I31"/>
  <c r="I143"/>
  <c r="I60"/>
  <c r="I165"/>
  <c r="I91"/>
  <c r="I63"/>
  <c r="I129"/>
  <c r="I23"/>
  <c r="I122" l="1"/>
  <c r="I138" l="1"/>
  <c r="I136" s="1"/>
  <c r="I167"/>
  <c r="I19"/>
  <c r="I17"/>
  <c r="I59"/>
  <c r="I154"/>
  <c r="I151"/>
  <c r="I150"/>
  <c r="I147"/>
  <c r="I133"/>
  <c r="I144"/>
  <c r="I162"/>
  <c r="I62"/>
  <c r="I152"/>
  <c r="I82"/>
  <c r="I57"/>
  <c r="I146"/>
  <c r="I78"/>
  <c r="I46"/>
  <c r="I73"/>
  <c r="I160"/>
  <c r="I135"/>
  <c r="I134" s="1"/>
  <c r="I161" l="1"/>
  <c r="I29"/>
  <c r="I158"/>
  <c r="I22"/>
  <c r="I45"/>
  <c r="I35"/>
  <c r="I172"/>
  <c r="I155"/>
  <c r="I141"/>
  <c r="I93" l="1"/>
  <c r="I42"/>
  <c r="I98" l="1"/>
  <c r="I174"/>
  <c r="I18"/>
  <c r="I105"/>
  <c r="I110"/>
  <c r="I54"/>
  <c r="I118"/>
  <c r="I117"/>
  <c r="I116"/>
  <c r="I115"/>
  <c r="I114"/>
  <c r="I111"/>
  <c r="I75"/>
  <c r="I72"/>
  <c r="I153"/>
  <c r="I71" l="1"/>
  <c r="I126"/>
  <c r="I70" l="1"/>
  <c r="I24"/>
  <c r="I34"/>
  <c r="I58"/>
  <c r="I131"/>
  <c r="I69" l="1"/>
  <c r="I142"/>
  <c r="I139" s="1"/>
  <c r="I15"/>
  <c r="I14" s="1"/>
  <c r="I128"/>
  <c r="I39"/>
  <c r="I56" l="1"/>
  <c r="I38"/>
  <c r="I156"/>
  <c r="I77"/>
  <c r="I50" l="1"/>
  <c r="I33"/>
  <c r="I32" s="1"/>
  <c r="I113"/>
  <c r="I68"/>
  <c r="I84"/>
  <c r="I65"/>
  <c r="I64" s="1"/>
  <c r="I124"/>
  <c r="I95"/>
  <c r="I44" l="1"/>
  <c r="I30"/>
  <c r="I176"/>
  <c r="I178"/>
  <c r="I132"/>
  <c r="I175" l="1"/>
  <c r="I53"/>
  <c r="I28" l="1"/>
  <c r="I109"/>
  <c r="I171" l="1"/>
  <c r="I173"/>
  <c r="I168"/>
  <c r="I166"/>
  <c r="I123" l="1"/>
  <c r="I170"/>
  <c r="I121"/>
  <c r="I104" s="1"/>
  <c r="I102"/>
  <c r="I89"/>
  <c r="I88" l="1"/>
  <c r="I86"/>
  <c r="I81" s="1"/>
  <c r="I79"/>
  <c r="I52" s="1"/>
  <c r="I40"/>
  <c r="I180" s="1"/>
  <c r="I12"/>
  <c r="I11" s="1"/>
  <c r="I20" l="1"/>
  <c r="I181" l="1"/>
</calcChain>
</file>

<file path=xl/sharedStrings.xml><?xml version="1.0" encoding="utf-8"?>
<sst xmlns="http://schemas.openxmlformats.org/spreadsheetml/2006/main" count="489" uniqueCount="274">
  <si>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</si>
  <si>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</si>
  <si>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</si>
  <si>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</si>
  <si>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</si>
  <si>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</si>
  <si>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</si>
  <si>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</si>
  <si>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</si>
  <si>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</si>
  <si>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</si>
  <si>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</si>
  <si>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</si>
  <si>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</si>
  <si>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</si>
  <si>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</si>
  <si>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</si>
  <si>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</si>
  <si>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</si>
  <si>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</si>
  <si>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</si>
  <si>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</si>
  <si>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</si>
  <si>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</si>
  <si>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</si>
  <si>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</si>
  <si>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</si>
  <si>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</si>
  <si>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</si>
  <si>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</si>
  <si>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</si>
  <si>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</si>
  <si>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</si>
  <si>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</si>
  <si>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</si>
  <si>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</si>
  <si>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</si>
  <si>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</si>
  <si>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</si>
  <si>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</si>
  <si>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</si>
  <si>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</si>
  <si>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</si>
  <si>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</si>
  <si>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</si>
  <si>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</si>
  <si>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</si>
  <si>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</si>
  <si>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</si>
  <si>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</si>
  <si>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</si>
  <si>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</si>
  <si>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</si>
  <si>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</si>
  <si>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</si>
  <si>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</si>
  <si>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</si>
  <si>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</si>
  <si>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</si>
  <si>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</si>
  <si>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</si>
  <si>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</si>
  <si>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</si>
  <si>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</si>
  <si>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</si>
  <si>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</si>
  <si>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</si>
  <si>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</si>
  <si>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</si>
  <si>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</si>
  <si>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</si>
  <si>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</si>
  <si>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</si>
  <si>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</si>
  <si>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</si>
  <si>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</si>
  <si>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</si>
  <si>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</si>
  <si>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</si>
  <si>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</si>
  <si>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</si>
  <si>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</si>
  <si>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</si>
  <si>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</si>
  <si>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</si>
  <si>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</si>
  <si>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</si>
  <si>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</si>
  <si>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</si>
  <si>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</si>
  <si>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</si>
  <si>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</si>
  <si>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</si>
  <si>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</si>
  <si>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</si>
  <si>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</si>
  <si>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</si>
  <si>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</si>
  <si>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</si>
  <si>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</si>
  <si>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</si>
  <si>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</si>
  <si>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</si>
  <si>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</si>
  <si>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</si>
  <si>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</si>
  <si>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</si>
  <si>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</si>
  <si>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</si>
  <si>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</si>
  <si>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</si>
  <si>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</si>
  <si>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</si>
  <si>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</si>
  <si>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</si>
  <si>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</si>
  <si>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</si>
  <si>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</si>
  <si>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</si>
  <si>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</si>
  <si>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</si>
  <si>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</si>
  <si>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</si>
  <si>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</si>
  <si>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</si>
  <si>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</si>
  <si>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</si>
  <si>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</si>
  <si>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</si>
  <si>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Трибуна модульна з накриттям для ст."Спартак"</t>
  </si>
  <si>
    <t>Капітальний ремонт доріг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</si>
  <si>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</si>
  <si>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</si>
  <si>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</si>
  <si>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</si>
  <si>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</si>
  <si>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</si>
  <si>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3710160</t>
  </si>
  <si>
    <t>3117520</t>
  </si>
  <si>
    <t>3717520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</si>
  <si>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</si>
  <si>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</si>
  <si>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</si>
  <si>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</si>
  <si>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</si>
  <si>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</si>
  <si>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</si>
  <si>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</si>
  <si>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</si>
  <si>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</si>
  <si>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</si>
  <si>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</si>
  <si>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</si>
  <si>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</si>
  <si>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</si>
  <si>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</si>
  <si>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</si>
  <si>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</si>
  <si>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</si>
  <si>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</si>
  <si>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</si>
  <si>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</si>
  <si>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</si>
  <si>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</si>
  <si>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</si>
  <si>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</si>
  <si>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</si>
  <si>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</si>
  <si>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</si>
  <si>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</si>
  <si>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</si>
  <si>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</si>
  <si>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</si>
  <si>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</si>
  <si>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</si>
  <si>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</si>
  <si>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</si>
  <si>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</si>
  <si>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</si>
  <si>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</si>
  <si>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</si>
  <si>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</si>
  <si>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</si>
  <si>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</si>
  <si>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</si>
  <si>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</si>
  <si>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</si>
  <si>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1110160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</si>
  <si>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</si>
  <si>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</si>
  <si>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</si>
  <si>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</si>
  <si>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</si>
  <si>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</si>
  <si>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</si>
  <si>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</si>
  <si>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</si>
  <si>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</si>
  <si>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Реставрація пам’ятки національного значення Спасо-Преображенської церкви в м.Ніжин Чернігівської обл. в т.ч. ПКД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</si>
  <si>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</si>
  <si>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</si>
  <si>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</si>
  <si>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</si>
  <si>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</si>
  <si>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</si>
  <si>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</si>
  <si>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</si>
  <si>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</si>
  <si>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</si>
  <si>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0617640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</si>
  <si>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</si>
  <si>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</si>
  <si>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0910</t>
  </si>
  <si>
    <t>0610</t>
  </si>
  <si>
    <t>Співфінансування до Проекту Ніжинської міської ОТГ "Відкритий простір для людей похилого віку "Кольорове життя"</t>
  </si>
  <si>
    <t>Будівництво локальної мережі відеоспостереження по місту в т.ч. ПКД</t>
  </si>
  <si>
    <t>Будівництво скейт-парку, в т.ч.ПВР</t>
  </si>
  <si>
    <t>Будівництво ФОК з басейнами (типової будівлі басейну "Н2О-Classic") по вул.Незалежності, м.Ніжин, Чернігівська обл., в т.ч.ПВР</t>
  </si>
  <si>
    <t>до рiшення мiської ради VIIІ скликання</t>
  </si>
  <si>
    <t>1100</t>
  </si>
  <si>
    <t>0210160</t>
  </si>
  <si>
    <t>Кондиціонери 4шт-78000грн, квадрокоптер-40000грн, холодильник-13000грн, телевізори 4 шт. та сплітер-164400грн, опромінювачі ультрафіолетові екранові бактерицидні-95600грн, двері протипож. мет-9500грн (ЦНАП-255000грн (диван дит-15000грн, телевізор-50000грн, 5шт. кондиц.-160000грн, мережеве облад.-30000грн))</t>
  </si>
  <si>
    <t>Субвенція з обл.бюдж.на виконання доручень виборців депутатами обл.ради (придб.автомат.пральної машини для неврологіч.від.)</t>
  </si>
  <si>
    <t>Міська цільова програма  "Фінансової підтримки  КНП "Ніжинський міський пологовий будинок на 2020-2022рр"(придбання обладнання)</t>
  </si>
  <si>
    <t>Міська цільова програма  "Розвитку та фінансової підтримки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</si>
  <si>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2шт.-12980грн)</t>
  </si>
  <si>
    <t>Міська Програма забезпечення службовим житлом лікарів КНП «Ніжинський міський пологовий будинок» на 2020 - 2021 роки</t>
  </si>
  <si>
    <t>Міська цільова програма  "Фінансової підтримки КНП "Ніжинський міський пологовий будинок на 2020-2022рр"(кап.ремонт системи водовідведення з даху блоку В, в т.ч.ПВР)</t>
  </si>
  <si>
    <t>Субв.з держ.бюджету на виконання заходів щодо соціально-економ.розвитку територій (придб.мед. обл., а саме: артроскопічної стійки 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</si>
  <si>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 (Виконком-362,0тис.грн, НЦСССДМ-21,7 тис.грн, ЦНАП-66000грн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</si>
  <si>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комп. -259220грн)))</t>
  </si>
  <si>
    <t>Міська цільова програма цивільного захисту м.Ніжина на 2020 рік (нове будівництво міської автоматизованої системи центрального оповіщення м.Ніжина)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</si>
  <si>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</si>
  <si>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</si>
  <si>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</si>
  <si>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</si>
  <si>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санітарних вузлів 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</si>
  <si>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</si>
  <si>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Програма інформатизації діяльності Управління освіти Ніжинської міської ради на 2020-2022роки</t>
  </si>
  <si>
    <t>Придбання музичних інструментів для ДМШ (труба -15000 грн, тромбон.-10 000 грн)</t>
  </si>
  <si>
    <t>Придбання музичних інструментів для ДХШ (баян дитячий 1 шт. 26 000 грн, контрабас 1 шт.-35 000 грн)</t>
  </si>
  <si>
    <t>Придбання відеокамери, п’єдесталу для нагородження, портат.акустич.системи, проектора</t>
  </si>
  <si>
    <t>Стіл тенісний вуличний 1 шт. для спорт.майд по вул. Шевченка 92-в</t>
  </si>
  <si>
    <t>Підмітальна машина для догляду та утримання у належному стані футбольних полів зі штучним покриттям, тепловентилятор для обігріву 2 шт. для спорт.залу по вул.Прилуцька,156</t>
  </si>
  <si>
    <t>МЦП підтримки співвласників багатоквартирних житлових будинків та капітального ремонту житлового фонду м.Ніжина на 2020 рік</t>
  </si>
  <si>
    <t>Проект переможець Громад.бюджету "Благоустрій території міста Ніжина в урочищі Маркове"</t>
  </si>
  <si>
    <t>Будівництво міського кладовища на території Кунашівської сільської ради,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</si>
  <si>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</si>
  <si>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області, в т.ч. ПКД (оцінка впливу на довкілля)</t>
  </si>
  <si>
    <t xml:space="preserve">Придбання санітарно-блочного модуля (модульний туалет-110,0 тис.грн, автоб. зупинки-199,9тис.грн, блакит.ялинок-18000грн, флагштоків для пам’ятного знаку героїв Небесної сотні-25000грн) </t>
  </si>
  <si>
    <t>Будівництво дегідраційного блоку на діючих очисних спорудах в с.Ніжинське Ніжинського району Чернігівської області, в т.ч. ПКД (оцінка впливу на довкілля)</t>
  </si>
  <si>
    <t xml:space="preserve">Капітальний ремонт нежитлового приміщення по вул. Покровська,8/66, в т.ч. ПВР </t>
  </si>
  <si>
    <t>Капітальний ремонт огорожі скверу ім.М.Гоголя, в т.ч. ПКД</t>
  </si>
  <si>
    <t>Реконструкція скверу Б.Хмельницького, в т.ч. ПВР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</si>
  <si>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України, в т.ч. ПВР</t>
  </si>
  <si>
    <t>Капітальний ремонт доріг, в т.ч. ПВР</t>
  </si>
  <si>
    <t xml:space="preserve">Капітальний ремонт тротуару з влаштуванням автостоянки біля буд. №8 по вул. Покровська в м.Ніжин Чернігівської обл., в т.ч. ПКД </t>
  </si>
  <si>
    <t>Реконструкція перехрестя вулиці Шевченка з вулицею Генерала Корчагіна, в т.ч. ПВР</t>
  </si>
  <si>
    <t xml:space="preserve">Реконструкція  частини вул. Об’їжджа на ділянці від перехрестя вул. Шевченка до буд. №112", в т.ч. ПКД </t>
  </si>
  <si>
    <t>Надання загальної середньої освіти закладами загальної середньої освіти ( у т.ч. з дошкільними підрозділами (відділеннями, групами))</t>
  </si>
  <si>
    <t>Придбання кондиціонеру</t>
  </si>
  <si>
    <t>3132</t>
  </si>
  <si>
    <t>МЦП "Фінансової підтримки та розвитку КНП "Ніжинський міський пологовий будинок" на 2020-2022роки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</si>
  <si>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шт.-15000грн, придбання козирка та перил для облаштування входу в музейне приміщення за адресою вул.Небесної Сотні,11-37000грн, музейні експонати для НКМ ім Ш.Спаського-63000грн., музейний експонат - портрет Крузенштерна -1600грн.</t>
  </si>
  <si>
    <t>Програма  розвитку культури, мистецтва і  охорони культурної спадщини на 2020рік (меморіальна дошка-17000грн, постамент для пам’ятного знаку "Козацька гармата-50000грн, світлодіодний прожектор-24200грн, новорічна конструкція "Санчата", новорічна гірлянда 91550грн ), ударна установка-47197грн., мікрофон 21449грн.</t>
  </si>
  <si>
    <t>Міська цільова програма оснащення медичною технікою та виробами медичного призначення на 2020-2022 рр. 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бактерицидні опромінювачі 5 шт.-30400грн, напівавтоматичний 4-х канальний коагулометр-159800грн, відео ларингоскоп-150000грн, аналізатор газу 198000грн, комплект облад.для провед.досліджень методом ІФА-498800грн, носилки медичні (каталка) для неврологічного відділення -40380грн, кисневі концентратори 20шт. -805000грн, кисневі концетратори 10 шт-450000грн, автоклав 1 шт.-200000грн))</t>
  </si>
  <si>
    <t>Придбання: реєстратор для камер відеонагляду для поліклініки-8700 грн, будинок біля шлагбауму-14000грн, пральні машини 2шт.- 23249грн, генератор-67500грн,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мед.меблі, кондиціонер по каб. провед.досліджень методом ІФА на короновір.інфекцію-24890грн</t>
  </si>
  <si>
    <t>Придб.інструмент.конденсатору мікрофона; (трибуна, мікшекрний пульт, комбопідсилювач для електрогітари і бас-гітари -43124грн.)</t>
  </si>
  <si>
    <t>МЦП "Розробка схем та пректних рішень масового застосування та детального планування  на 2020 рік"( в т.ч. Ген.план с.Кунашівка-189775грн)</t>
  </si>
  <si>
    <t>Комплект "Україна" турник вуличний 1 шт., воркаут комплект для спорт.майд. по вул. Космонавтів,54А</t>
  </si>
  <si>
    <t>Стіл тенісний вуличний 1 шт., вуличний тренажерний комплекс "Невада" - Стадіон "Спартак"</t>
  </si>
  <si>
    <t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ФЕ-4021 -1100000грн.; КП НУВКГ придбання облад.для провед.реконстр.і модернізації ВНС "Червона Гребля"-1500000грн.; ВУКГ-вакуумна підмітально-прибиральна машина 770000грн.</t>
  </si>
  <si>
    <t>Міський голова                                                       Олександр Кодола</t>
  </si>
  <si>
    <t xml:space="preserve">від " 15  " грудня 2020 року №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</si>
</sst>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ill="1" applyBorder="1"/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zoomScaleNormal="100" workbookViewId="0">
      <selection activeCell="C4" sqref="C4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5"/>
      <c r="F2" s="129" t="s">
        <v>218</v>
      </c>
      <c r="G2" s="129"/>
      <c r="H2" s="129"/>
      <c r="I2" s="129"/>
      <c r="J2" s="129"/>
    </row>
    <row r="3" spans="1:10">
      <c r="G3" s="129" t="s">
        <v>273</v>
      </c>
      <c r="H3" s="129"/>
      <c r="I3" s="129"/>
      <c r="J3" s="129"/>
    </row>
    <row r="4" spans="1:10">
      <c r="G4" t="s">
        <v>190</v>
      </c>
      <c r="H4" s="4"/>
      <c r="I4" s="4"/>
    </row>
    <row r="5" spans="1:10" ht="15.7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ht="30.75" customHeight="1">
      <c r="A6" s="132" t="s">
        <v>208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.75">
      <c r="A7" s="131" t="s">
        <v>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0">
      <c r="A8" s="133">
        <v>25538000000</v>
      </c>
      <c r="B8" s="133"/>
    </row>
    <row r="9" spans="1:10">
      <c r="A9" s="130" t="s">
        <v>3</v>
      </c>
      <c r="B9" s="130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2" t="s">
        <v>209</v>
      </c>
      <c r="B12" s="63">
        <v>7640</v>
      </c>
      <c r="C12" s="104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4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3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103</v>
      </c>
      <c r="B15" s="111">
        <v>7461</v>
      </c>
      <c r="C15" s="34" t="s">
        <v>104</v>
      </c>
      <c r="D15" s="9" t="s">
        <v>105</v>
      </c>
      <c r="E15" s="14"/>
      <c r="F15" s="7"/>
      <c r="G15" s="7"/>
      <c r="H15" s="7"/>
      <c r="I15" s="12">
        <f>I16+I17</f>
        <v>784945</v>
      </c>
      <c r="J15" s="7"/>
    </row>
    <row r="16" spans="1:10">
      <c r="A16" s="14"/>
      <c r="B16" s="64">
        <v>3132</v>
      </c>
      <c r="C16" s="64"/>
      <c r="D16" s="26" t="s">
        <v>20</v>
      </c>
      <c r="E16" s="85" t="s">
        <v>130</v>
      </c>
      <c r="F16" s="7"/>
      <c r="G16" s="7"/>
      <c r="H16" s="7"/>
      <c r="I16" s="58">
        <v>784945</v>
      </c>
      <c r="J16" s="7"/>
    </row>
    <row r="17" spans="1:10" ht="31.5" customHeight="1">
      <c r="A17" s="14"/>
      <c r="B17" s="65">
        <v>3142</v>
      </c>
      <c r="C17" s="72"/>
      <c r="D17" s="31" t="s">
        <v>100</v>
      </c>
      <c r="E17" s="54" t="s">
        <v>131</v>
      </c>
      <c r="F17" s="7"/>
      <c r="G17" s="7"/>
      <c r="H17" s="7"/>
      <c r="I17" s="58">
        <f>569490-462084-107406</f>
        <v>0</v>
      </c>
      <c r="J17" s="7"/>
    </row>
    <row r="18" spans="1:10" ht="18" customHeight="1">
      <c r="A18" s="110">
        <v>1217640</v>
      </c>
      <c r="B18" s="115">
        <v>7640</v>
      </c>
      <c r="C18" s="116" t="s">
        <v>50</v>
      </c>
      <c r="D18" s="9" t="s">
        <v>17</v>
      </c>
      <c r="E18" s="7"/>
      <c r="F18" s="7"/>
      <c r="G18" s="7"/>
      <c r="H18" s="7"/>
      <c r="I18" s="108">
        <f>I19</f>
        <v>689490</v>
      </c>
      <c r="J18" s="7"/>
    </row>
    <row r="19" spans="1:10" ht="54.75" customHeight="1">
      <c r="A19" s="14"/>
      <c r="B19" s="67" t="s">
        <v>64</v>
      </c>
      <c r="C19" s="65"/>
      <c r="D19" s="26" t="s">
        <v>65</v>
      </c>
      <c r="E19" s="85" t="s">
        <v>108</v>
      </c>
      <c r="F19" s="7"/>
      <c r="G19" s="7"/>
      <c r="H19" s="7"/>
      <c r="I19" s="58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6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I22+I24+I28+I30+I32+I35+I38+I40+I42+I44+I50+I47</f>
        <v>11438653</v>
      </c>
      <c r="J21" s="13"/>
    </row>
    <row r="22" spans="1:10" ht="51" customHeight="1">
      <c r="A22" s="112" t="s">
        <v>220</v>
      </c>
      <c r="B22" s="114" t="s">
        <v>25</v>
      </c>
      <c r="C22" s="114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89.25">
      <c r="A23" s="13"/>
      <c r="B23" s="67" t="s">
        <v>28</v>
      </c>
      <c r="C23" s="13"/>
      <c r="D23" s="26" t="s">
        <v>29</v>
      </c>
      <c r="E23" s="7" t="s">
        <v>221</v>
      </c>
      <c r="F23" s="13"/>
      <c r="G23" s="13"/>
      <c r="H23" s="13"/>
      <c r="I23" s="59">
        <f>131000+165000+95000+255000+9500</f>
        <v>655500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4306859</v>
      </c>
      <c r="J24" s="13"/>
    </row>
    <row r="25" spans="1:10" ht="216.75">
      <c r="A25" s="13"/>
      <c r="B25" s="67" t="s">
        <v>64</v>
      </c>
      <c r="C25" s="13"/>
      <c r="D25" s="26" t="s">
        <v>65</v>
      </c>
      <c r="E25" s="92" t="s">
        <v>265</v>
      </c>
      <c r="F25" s="13"/>
      <c r="G25" s="13"/>
      <c r="H25" s="13"/>
      <c r="I25" s="59">
        <f>728000+269850+160000+755000-24000+50000+150000+21100+500000+34200+40380+405000+400000+650000-1580</f>
        <v>4137950</v>
      </c>
      <c r="J25" s="13"/>
    </row>
    <row r="26" spans="1:10" ht="114.75">
      <c r="A26" s="13"/>
      <c r="B26" s="67" t="s">
        <v>64</v>
      </c>
      <c r="C26" s="13"/>
      <c r="D26" s="26" t="s">
        <v>65</v>
      </c>
      <c r="E26" s="77" t="s">
        <v>266</v>
      </c>
      <c r="F26" s="13"/>
      <c r="G26" s="13"/>
      <c r="H26" s="13"/>
      <c r="I26" s="59">
        <f>8700+14000+24000+80000+13870+45000-26661</f>
        <v>158909</v>
      </c>
      <c r="J26" s="13"/>
    </row>
    <row r="27" spans="1:10" ht="44.25" customHeight="1">
      <c r="A27" s="13"/>
      <c r="B27" s="67" t="s">
        <v>64</v>
      </c>
      <c r="C27" s="13"/>
      <c r="D27" s="26" t="s">
        <v>65</v>
      </c>
      <c r="E27" s="82" t="s">
        <v>222</v>
      </c>
      <c r="F27" s="13"/>
      <c r="G27" s="13"/>
      <c r="H27" s="13"/>
      <c r="I27" s="59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7" t="s">
        <v>64</v>
      </c>
      <c r="C29" s="13"/>
      <c r="D29" s="26" t="s">
        <v>65</v>
      </c>
      <c r="E29" s="7" t="s">
        <v>223</v>
      </c>
      <c r="F29" s="13"/>
      <c r="G29" s="13"/>
      <c r="H29" s="13"/>
      <c r="I29" s="59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629826</v>
      </c>
      <c r="J30" s="13"/>
    </row>
    <row r="31" spans="1:10" ht="51">
      <c r="A31" s="13"/>
      <c r="B31" s="67" t="s">
        <v>64</v>
      </c>
      <c r="C31" s="13"/>
      <c r="D31" s="26" t="s">
        <v>65</v>
      </c>
      <c r="E31" s="7" t="s">
        <v>224</v>
      </c>
      <c r="F31" s="13"/>
      <c r="G31" s="13"/>
      <c r="H31" s="13"/>
      <c r="I31" s="59">
        <f>320600-20774+48000-48000+110000+220000</f>
        <v>629826</v>
      </c>
      <c r="J31" s="13"/>
    </row>
    <row r="32" spans="1:10" ht="25.5">
      <c r="A32" s="22" t="s">
        <v>71</v>
      </c>
      <c r="B32" s="68" t="s">
        <v>72</v>
      </c>
      <c r="C32" s="25">
        <v>1040</v>
      </c>
      <c r="D32" s="9" t="s">
        <v>73</v>
      </c>
      <c r="E32" s="7"/>
      <c r="F32" s="13"/>
      <c r="G32" s="13"/>
      <c r="H32" s="13"/>
      <c r="I32" s="27">
        <f>I33+I34</f>
        <v>48480</v>
      </c>
      <c r="J32" s="13"/>
    </row>
    <row r="33" spans="1:10" ht="51" customHeight="1">
      <c r="A33" s="13"/>
      <c r="B33" s="67" t="s">
        <v>64</v>
      </c>
      <c r="C33" s="13"/>
      <c r="D33" s="26" t="s">
        <v>65</v>
      </c>
      <c r="E33" s="7" t="s">
        <v>225</v>
      </c>
      <c r="F33" s="13"/>
      <c r="G33" s="13"/>
      <c r="H33" s="13"/>
      <c r="I33" s="59">
        <f>18980-6000</f>
        <v>12980</v>
      </c>
      <c r="J33" s="13"/>
    </row>
    <row r="34" spans="1:10" ht="30.75" customHeight="1">
      <c r="A34" s="13"/>
      <c r="B34" s="67" t="s">
        <v>64</v>
      </c>
      <c r="C34" s="13"/>
      <c r="D34" s="26" t="s">
        <v>65</v>
      </c>
      <c r="E34" s="84" t="s">
        <v>168</v>
      </c>
      <c r="F34" s="13"/>
      <c r="G34" s="13"/>
      <c r="H34" s="13"/>
      <c r="I34" s="59">
        <f>37500-2000</f>
        <v>35500</v>
      </c>
      <c r="J34" s="13"/>
    </row>
    <row r="35" spans="1:10" ht="38.25">
      <c r="A35" s="112" t="s">
        <v>141</v>
      </c>
      <c r="B35" s="112" t="s">
        <v>32</v>
      </c>
      <c r="C35" s="112" t="s">
        <v>213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7" t="s">
        <v>34</v>
      </c>
      <c r="C36" s="65"/>
      <c r="D36" s="26" t="s">
        <v>33</v>
      </c>
      <c r="E36" s="77" t="s">
        <v>30</v>
      </c>
      <c r="F36" s="13"/>
      <c r="G36" s="13"/>
      <c r="H36" s="13"/>
      <c r="I36" s="59">
        <v>400000</v>
      </c>
      <c r="J36" s="13"/>
    </row>
    <row r="37" spans="1:10" ht="38.25">
      <c r="A37" s="13"/>
      <c r="B37" s="67" t="s">
        <v>34</v>
      </c>
      <c r="C37" s="65"/>
      <c r="D37" s="26" t="s">
        <v>33</v>
      </c>
      <c r="E37" s="7" t="s">
        <v>226</v>
      </c>
      <c r="F37" s="13"/>
      <c r="G37" s="13"/>
      <c r="H37" s="13"/>
      <c r="I37" s="59">
        <v>450000</v>
      </c>
      <c r="J37" s="13"/>
    </row>
    <row r="38" spans="1:10" ht="26.25" customHeight="1">
      <c r="A38" s="112" t="s">
        <v>142</v>
      </c>
      <c r="B38" s="112" t="s">
        <v>143</v>
      </c>
      <c r="C38" s="70" t="s">
        <v>36</v>
      </c>
      <c r="D38" s="9" t="s">
        <v>144</v>
      </c>
      <c r="E38" s="76"/>
      <c r="F38" s="13"/>
      <c r="G38" s="13"/>
      <c r="H38" s="13"/>
      <c r="I38" s="74">
        <f>I39</f>
        <v>180000</v>
      </c>
      <c r="J38" s="13"/>
    </row>
    <row r="39" spans="1:10" ht="51">
      <c r="A39" s="13"/>
      <c r="B39" s="67" t="s">
        <v>64</v>
      </c>
      <c r="C39" s="75"/>
      <c r="D39" s="26" t="s">
        <v>65</v>
      </c>
      <c r="E39" s="7" t="s">
        <v>227</v>
      </c>
      <c r="F39" s="13"/>
      <c r="G39" s="13"/>
      <c r="H39" s="13"/>
      <c r="I39" s="59">
        <f>150000+30000</f>
        <v>180000</v>
      </c>
      <c r="J39" s="13"/>
    </row>
    <row r="40" spans="1:10" ht="38.25">
      <c r="A40" s="78" t="s">
        <v>35</v>
      </c>
      <c r="B40" s="28">
        <v>7350</v>
      </c>
      <c r="C40" s="70" t="s">
        <v>36</v>
      </c>
      <c r="D40" s="9" t="s">
        <v>37</v>
      </c>
      <c r="E40" s="13"/>
      <c r="F40" s="13"/>
      <c r="G40" s="13"/>
      <c r="H40" s="13"/>
      <c r="I40" s="27">
        <f>I41</f>
        <v>259775</v>
      </c>
      <c r="J40" s="13"/>
    </row>
    <row r="41" spans="1:10" ht="39.75" customHeight="1">
      <c r="A41" s="13"/>
      <c r="B41" s="29">
        <v>2281</v>
      </c>
      <c r="C41" s="71"/>
      <c r="D41" s="31" t="s">
        <v>38</v>
      </c>
      <c r="E41" s="32" t="s">
        <v>268</v>
      </c>
      <c r="F41" s="13"/>
      <c r="G41" s="13"/>
      <c r="H41" s="13"/>
      <c r="I41" s="59">
        <f>100000+190000-30225</f>
        <v>259775</v>
      </c>
      <c r="J41" s="13"/>
    </row>
    <row r="42" spans="1:10" ht="62.25" customHeight="1">
      <c r="A42" s="112" t="s">
        <v>191</v>
      </c>
      <c r="B42" s="28">
        <v>7363</v>
      </c>
      <c r="C42" s="70" t="s">
        <v>110</v>
      </c>
      <c r="D42" s="49" t="s">
        <v>192</v>
      </c>
      <c r="E42" s="96"/>
      <c r="F42" s="25"/>
      <c r="G42" s="25"/>
      <c r="H42" s="25"/>
      <c r="I42" s="74">
        <f>I43</f>
        <v>2000000</v>
      </c>
      <c r="J42" s="13"/>
    </row>
    <row r="43" spans="1:10" ht="66" customHeight="1">
      <c r="A43" s="13"/>
      <c r="B43" s="29">
        <v>3210</v>
      </c>
      <c r="C43" s="71"/>
      <c r="D43" s="26" t="s">
        <v>65</v>
      </c>
      <c r="E43" s="32" t="s">
        <v>228</v>
      </c>
      <c r="F43" s="13"/>
      <c r="G43" s="13"/>
      <c r="H43" s="13"/>
      <c r="I43" s="59">
        <v>2000000</v>
      </c>
      <c r="J43" s="13"/>
    </row>
    <row r="44" spans="1:10" ht="25.5">
      <c r="A44" s="112" t="s">
        <v>39</v>
      </c>
      <c r="B44" s="112" t="s">
        <v>40</v>
      </c>
      <c r="C44" s="112" t="s">
        <v>70</v>
      </c>
      <c r="D44" s="8" t="s">
        <v>41</v>
      </c>
      <c r="E44" s="13"/>
      <c r="F44" s="13"/>
      <c r="G44" s="13"/>
      <c r="H44" s="13"/>
      <c r="I44" s="27">
        <f>I45+I46</f>
        <v>919516</v>
      </c>
      <c r="J44" s="13"/>
    </row>
    <row r="45" spans="1:10" ht="51" customHeight="1">
      <c r="A45" s="19"/>
      <c r="B45" s="67" t="s">
        <v>28</v>
      </c>
      <c r="C45" s="65"/>
      <c r="D45" s="26" t="s">
        <v>29</v>
      </c>
      <c r="E45" s="7" t="s">
        <v>229</v>
      </c>
      <c r="F45" s="13"/>
      <c r="G45" s="13"/>
      <c r="H45" s="13"/>
      <c r="I45" s="59">
        <f>672600-123900-165000+66000</f>
        <v>449700</v>
      </c>
      <c r="J45" s="13"/>
    </row>
    <row r="46" spans="1:10" ht="76.5" customHeight="1">
      <c r="A46" s="19"/>
      <c r="B46" s="67" t="s">
        <v>64</v>
      </c>
      <c r="C46" s="13"/>
      <c r="D46" s="26" t="s">
        <v>65</v>
      </c>
      <c r="E46" s="92" t="s">
        <v>230</v>
      </c>
      <c r="F46" s="13"/>
      <c r="G46" s="13"/>
      <c r="H46" s="13"/>
      <c r="I46" s="59">
        <f>123900-13304+40000+60000+322220-63000</f>
        <v>469816</v>
      </c>
      <c r="J46" s="13"/>
    </row>
    <row r="47" spans="1:10" ht="25.5">
      <c r="A47" s="112" t="s">
        <v>201</v>
      </c>
      <c r="B47" s="112" t="s">
        <v>202</v>
      </c>
      <c r="C47" s="70" t="s">
        <v>110</v>
      </c>
      <c r="D47" s="9" t="s">
        <v>111</v>
      </c>
      <c r="E47" s="92"/>
      <c r="F47" s="13"/>
      <c r="G47" s="13"/>
      <c r="H47" s="13"/>
      <c r="I47" s="74">
        <f>I49+I48</f>
        <v>2000</v>
      </c>
      <c r="J47" s="13"/>
    </row>
    <row r="48" spans="1:10" s="118" customFormat="1" ht="38.25">
      <c r="A48" s="125"/>
      <c r="B48" s="125" t="s">
        <v>64</v>
      </c>
      <c r="C48" s="71"/>
      <c r="D48" s="26" t="s">
        <v>65</v>
      </c>
      <c r="E48" s="92" t="s">
        <v>262</v>
      </c>
      <c r="F48" s="13"/>
      <c r="G48" s="13"/>
      <c r="H48" s="13"/>
      <c r="I48" s="59">
        <v>1000</v>
      </c>
      <c r="J48" s="13"/>
    </row>
    <row r="49" spans="1:10" ht="33" customHeight="1">
      <c r="A49" s="22"/>
      <c r="B49" s="67" t="s">
        <v>64</v>
      </c>
      <c r="C49" s="70"/>
      <c r="D49" s="26" t="s">
        <v>65</v>
      </c>
      <c r="E49" s="92" t="s">
        <v>207</v>
      </c>
      <c r="F49" s="13"/>
      <c r="G49" s="13"/>
      <c r="H49" s="13"/>
      <c r="I49" s="59">
        <v>1000</v>
      </c>
      <c r="J49" s="13"/>
    </row>
    <row r="50" spans="1:10" ht="43.5" customHeight="1">
      <c r="A50" s="34" t="s">
        <v>175</v>
      </c>
      <c r="B50" s="28">
        <v>8110</v>
      </c>
      <c r="C50" s="70" t="s">
        <v>173</v>
      </c>
      <c r="D50" s="9" t="s">
        <v>174</v>
      </c>
      <c r="E50" s="7"/>
      <c r="F50" s="13"/>
      <c r="G50" s="13"/>
      <c r="H50" s="13"/>
      <c r="I50" s="74">
        <f>I51</f>
        <v>109595</v>
      </c>
      <c r="J50" s="13"/>
    </row>
    <row r="51" spans="1:10" ht="39.75" customHeight="1">
      <c r="A51" s="19"/>
      <c r="B51" s="65">
        <v>3122</v>
      </c>
      <c r="C51" s="14"/>
      <c r="D51" s="26" t="s">
        <v>95</v>
      </c>
      <c r="E51" s="45" t="s">
        <v>231</v>
      </c>
      <c r="F51" s="13"/>
      <c r="G51" s="13"/>
      <c r="H51" s="13"/>
      <c r="I51" s="59">
        <f>125000-15405</f>
        <v>109595</v>
      </c>
      <c r="J51" s="13"/>
    </row>
    <row r="52" spans="1:10" ht="12.75" customHeight="1">
      <c r="A52" s="5" t="s">
        <v>14</v>
      </c>
      <c r="B52" s="5" t="s">
        <v>15</v>
      </c>
      <c r="C52" s="5"/>
      <c r="D52" s="6" t="s">
        <v>16</v>
      </c>
      <c r="E52" s="7"/>
      <c r="F52" s="13"/>
      <c r="G52" s="13"/>
      <c r="H52" s="13"/>
      <c r="I52" s="27">
        <f>I53+I56+I64+I68+I71+I77+I79</f>
        <v>9873098.4000000004</v>
      </c>
      <c r="J52" s="13"/>
    </row>
    <row r="53" spans="1:10" ht="12.75" customHeight="1">
      <c r="A53" s="22" t="s">
        <v>42</v>
      </c>
      <c r="B53" s="68" t="s">
        <v>43</v>
      </c>
      <c r="C53" s="68" t="s">
        <v>212</v>
      </c>
      <c r="D53" s="15" t="s">
        <v>44</v>
      </c>
      <c r="E53" s="7"/>
      <c r="F53" s="13"/>
      <c r="G53" s="13"/>
      <c r="H53" s="13"/>
      <c r="I53" s="27">
        <f>I54+I55</f>
        <v>253000</v>
      </c>
      <c r="J53" s="13"/>
    </row>
    <row r="54" spans="1:10" ht="25.5" customHeight="1">
      <c r="A54" s="21"/>
      <c r="B54" s="67" t="s">
        <v>28</v>
      </c>
      <c r="C54" s="65"/>
      <c r="D54" s="26" t="s">
        <v>29</v>
      </c>
      <c r="E54" s="7" t="s">
        <v>45</v>
      </c>
      <c r="F54" s="13"/>
      <c r="G54" s="13"/>
      <c r="H54" s="13"/>
      <c r="I54" s="59">
        <f>192000+26000</f>
        <v>218000</v>
      </c>
      <c r="J54" s="14"/>
    </row>
    <row r="55" spans="1:10" ht="39" customHeight="1">
      <c r="A55" s="21"/>
      <c r="B55" s="119" t="s">
        <v>28</v>
      </c>
      <c r="C55" s="5"/>
      <c r="D55" s="26" t="s">
        <v>29</v>
      </c>
      <c r="E55" s="91" t="s">
        <v>132</v>
      </c>
      <c r="F55" s="13"/>
      <c r="G55" s="13"/>
      <c r="H55" s="13"/>
      <c r="I55" s="59">
        <v>35000</v>
      </c>
      <c r="J55" s="14"/>
    </row>
    <row r="56" spans="1:10" ht="52.5" customHeight="1">
      <c r="A56" s="78" t="s">
        <v>46</v>
      </c>
      <c r="B56" s="78" t="s">
        <v>47</v>
      </c>
      <c r="C56" s="78" t="s">
        <v>48</v>
      </c>
      <c r="D56" s="15" t="s">
        <v>259</v>
      </c>
      <c r="E56" s="1"/>
      <c r="F56" s="14"/>
      <c r="G56" s="14"/>
      <c r="H56" s="14"/>
      <c r="I56" s="27">
        <f>I57+I58+I59+I60+I61+I62+I63</f>
        <v>2627761.14</v>
      </c>
      <c r="J56" s="14"/>
    </row>
    <row r="57" spans="1:10" ht="25.5">
      <c r="A57" s="14"/>
      <c r="B57" s="67" t="s">
        <v>28</v>
      </c>
      <c r="C57" s="65"/>
      <c r="D57" s="26" t="s">
        <v>29</v>
      </c>
      <c r="E57" s="101" t="s">
        <v>203</v>
      </c>
      <c r="F57" s="14"/>
      <c r="G57" s="14"/>
      <c r="H57" s="14"/>
      <c r="I57" s="59">
        <f>150000-33920+40000</f>
        <v>156080</v>
      </c>
      <c r="J57" s="14"/>
    </row>
    <row r="58" spans="1:10" ht="38.25">
      <c r="A58" s="14"/>
      <c r="B58" s="67" t="s">
        <v>28</v>
      </c>
      <c r="C58" s="65"/>
      <c r="D58" s="26" t="s">
        <v>29</v>
      </c>
      <c r="E58" s="91" t="s">
        <v>132</v>
      </c>
      <c r="F58" s="14"/>
      <c r="G58" s="14"/>
      <c r="H58" s="14"/>
      <c r="I58" s="59">
        <f>135500-15500</f>
        <v>120000</v>
      </c>
      <c r="J58" s="14"/>
    </row>
    <row r="59" spans="1:10" ht="51" customHeight="1">
      <c r="A59" s="14"/>
      <c r="B59" s="67" t="s">
        <v>28</v>
      </c>
      <c r="C59" s="65"/>
      <c r="D59" s="26" t="s">
        <v>29</v>
      </c>
      <c r="E59" s="107" t="s">
        <v>211</v>
      </c>
      <c r="F59" s="14"/>
      <c r="G59" s="14"/>
      <c r="H59" s="14"/>
      <c r="I59" s="59">
        <f>10000+10000</f>
        <v>20000</v>
      </c>
      <c r="J59" s="14"/>
    </row>
    <row r="60" spans="1:10" ht="39.75" customHeight="1">
      <c r="A60" s="14"/>
      <c r="B60" s="67" t="s">
        <v>28</v>
      </c>
      <c r="C60" s="65"/>
      <c r="D60" s="26" t="s">
        <v>29</v>
      </c>
      <c r="E60" s="50" t="s">
        <v>186</v>
      </c>
      <c r="F60" s="14"/>
      <c r="G60" s="14"/>
      <c r="H60" s="14"/>
      <c r="I60" s="59">
        <f>504364+116327</f>
        <v>620691</v>
      </c>
      <c r="J60" s="14"/>
    </row>
    <row r="61" spans="1:10" ht="49.5" customHeight="1">
      <c r="A61" s="14"/>
      <c r="B61" s="67" t="s">
        <v>28</v>
      </c>
      <c r="C61" s="65"/>
      <c r="D61" s="26" t="s">
        <v>29</v>
      </c>
      <c r="E61" s="50" t="s">
        <v>185</v>
      </c>
      <c r="F61" s="14"/>
      <c r="G61" s="14"/>
      <c r="H61" s="14"/>
      <c r="I61" s="59">
        <f>56041+85191+118858.14</f>
        <v>260090.14</v>
      </c>
      <c r="J61" s="14"/>
    </row>
    <row r="62" spans="1:10" ht="63.75" customHeight="1">
      <c r="A62" s="14"/>
      <c r="B62" s="67" t="s">
        <v>28</v>
      </c>
      <c r="C62" s="65"/>
      <c r="D62" s="26" t="s">
        <v>29</v>
      </c>
      <c r="E62" s="50" t="s">
        <v>232</v>
      </c>
      <c r="F62" s="14"/>
      <c r="G62" s="14"/>
      <c r="H62" s="14"/>
      <c r="I62" s="59">
        <f>1038135-22505</f>
        <v>1015630</v>
      </c>
      <c r="J62" s="14"/>
    </row>
    <row r="63" spans="1:10" ht="78.75" customHeight="1">
      <c r="A63" s="14"/>
      <c r="B63" s="67" t="s">
        <v>28</v>
      </c>
      <c r="C63" s="65"/>
      <c r="D63" s="26" t="s">
        <v>29</v>
      </c>
      <c r="E63" s="50" t="s">
        <v>233</v>
      </c>
      <c r="F63" s="14"/>
      <c r="G63" s="14"/>
      <c r="H63" s="14"/>
      <c r="I63" s="59">
        <f>430000+14915-9645</f>
        <v>435270</v>
      </c>
      <c r="J63" s="14"/>
    </row>
    <row r="64" spans="1:10" ht="38.25">
      <c r="A64" s="78" t="s">
        <v>148</v>
      </c>
      <c r="B64" s="78" t="s">
        <v>149</v>
      </c>
      <c r="C64" s="78" t="s">
        <v>85</v>
      </c>
      <c r="D64" s="9" t="s">
        <v>150</v>
      </c>
      <c r="E64" s="50"/>
      <c r="F64" s="14"/>
      <c r="G64" s="14"/>
      <c r="H64" s="14"/>
      <c r="I64" s="74">
        <f>I65+I66+I67</f>
        <v>253200</v>
      </c>
      <c r="J64" s="14"/>
    </row>
    <row r="65" spans="1:10" ht="38.25">
      <c r="A65" s="14"/>
      <c r="B65" s="67" t="s">
        <v>28</v>
      </c>
      <c r="C65" s="65"/>
      <c r="D65" s="26" t="s">
        <v>29</v>
      </c>
      <c r="E65" s="50" t="s">
        <v>160</v>
      </c>
      <c r="F65" s="14"/>
      <c r="G65" s="14"/>
      <c r="H65" s="14"/>
      <c r="I65" s="59">
        <f>32000+18000</f>
        <v>50000</v>
      </c>
      <c r="J65" s="14"/>
    </row>
    <row r="66" spans="1:10" ht="25.5">
      <c r="A66" s="14"/>
      <c r="B66" s="67" t="s">
        <v>28</v>
      </c>
      <c r="C66" s="65"/>
      <c r="D66" s="26" t="s">
        <v>29</v>
      </c>
      <c r="E66" s="84" t="s">
        <v>170</v>
      </c>
      <c r="F66" s="14"/>
      <c r="G66" s="14"/>
      <c r="H66" s="14"/>
      <c r="I66" s="59">
        <v>193200</v>
      </c>
      <c r="J66" s="14"/>
    </row>
    <row r="67" spans="1:10" ht="38.25">
      <c r="A67" s="14"/>
      <c r="B67" s="67" t="s">
        <v>28</v>
      </c>
      <c r="C67" s="65"/>
      <c r="D67" s="26" t="s">
        <v>29</v>
      </c>
      <c r="E67" s="84" t="s">
        <v>200</v>
      </c>
      <c r="F67" s="14"/>
      <c r="G67" s="14"/>
      <c r="H67" s="14"/>
      <c r="I67" s="59">
        <v>10000</v>
      </c>
      <c r="J67" s="14"/>
    </row>
    <row r="68" spans="1:10" ht="38.25">
      <c r="A68" s="78" t="s">
        <v>133</v>
      </c>
      <c r="B68" s="78" t="s">
        <v>134</v>
      </c>
      <c r="C68" s="78" t="s">
        <v>123</v>
      </c>
      <c r="D68" s="9" t="s">
        <v>135</v>
      </c>
      <c r="E68" s="55"/>
      <c r="F68" s="6"/>
      <c r="G68" s="6"/>
      <c r="H68" s="56"/>
      <c r="I68" s="56">
        <f>I69+I70</f>
        <v>292710</v>
      </c>
      <c r="J68" s="14"/>
    </row>
    <row r="69" spans="1:10" ht="25.5">
      <c r="A69" s="5"/>
      <c r="B69" s="119" t="s">
        <v>28</v>
      </c>
      <c r="C69" s="5"/>
      <c r="D69" s="26" t="s">
        <v>29</v>
      </c>
      <c r="E69" s="55" t="s">
        <v>140</v>
      </c>
      <c r="F69" s="6"/>
      <c r="G69" s="6"/>
      <c r="H69" s="57"/>
      <c r="I69" s="60">
        <f>90000-22200</f>
        <v>67800</v>
      </c>
      <c r="J69" s="14"/>
    </row>
    <row r="70" spans="1:10" ht="25.5">
      <c r="A70" s="5"/>
      <c r="B70" s="119" t="s">
        <v>28</v>
      </c>
      <c r="C70" s="5"/>
      <c r="D70" s="26" t="s">
        <v>29</v>
      </c>
      <c r="E70" s="84" t="s">
        <v>169</v>
      </c>
      <c r="F70" s="6"/>
      <c r="G70" s="6"/>
      <c r="H70" s="57"/>
      <c r="I70" s="60">
        <f>231000-6090</f>
        <v>224910</v>
      </c>
      <c r="J70" s="14"/>
    </row>
    <row r="71" spans="1:10" ht="25.5">
      <c r="A71" s="78" t="s">
        <v>145</v>
      </c>
      <c r="B71" s="115">
        <v>7321</v>
      </c>
      <c r="C71" s="78" t="s">
        <v>36</v>
      </c>
      <c r="D71" s="9" t="s">
        <v>99</v>
      </c>
      <c r="E71" s="42"/>
      <c r="F71" s="6"/>
      <c r="G71" s="6"/>
      <c r="H71" s="57"/>
      <c r="I71" s="88">
        <f>I72+I73+I74+I75+I76</f>
        <v>5528427.2599999998</v>
      </c>
      <c r="J71" s="14"/>
    </row>
    <row r="72" spans="1:10" ht="89.25" customHeight="1">
      <c r="A72" s="5"/>
      <c r="B72" s="120">
        <v>3142</v>
      </c>
      <c r="C72" s="78"/>
      <c r="D72" s="31" t="s">
        <v>100</v>
      </c>
      <c r="E72" s="94" t="s">
        <v>234</v>
      </c>
      <c r="F72" s="6"/>
      <c r="G72" s="6"/>
      <c r="H72" s="57"/>
      <c r="I72" s="86">
        <f>2477819.35-631447.11</f>
        <v>1846372.2400000002</v>
      </c>
      <c r="J72" s="14"/>
    </row>
    <row r="73" spans="1:10" ht="51.75" customHeight="1">
      <c r="A73" s="5"/>
      <c r="B73" s="120">
        <v>3132</v>
      </c>
      <c r="C73" s="78"/>
      <c r="D73" s="26" t="s">
        <v>20</v>
      </c>
      <c r="E73" s="94" t="s">
        <v>235</v>
      </c>
      <c r="F73" s="6"/>
      <c r="G73" s="6"/>
      <c r="H73" s="57"/>
      <c r="I73" s="86">
        <f>1799670.52</f>
        <v>1799670.52</v>
      </c>
      <c r="J73" s="14"/>
    </row>
    <row r="74" spans="1:10" ht="40.5" customHeight="1">
      <c r="A74" s="5"/>
      <c r="B74" s="120">
        <v>3132</v>
      </c>
      <c r="C74" s="78"/>
      <c r="D74" s="26" t="s">
        <v>20</v>
      </c>
      <c r="E74" s="94" t="s">
        <v>199</v>
      </c>
      <c r="F74" s="6"/>
      <c r="G74" s="6"/>
      <c r="H74" s="57"/>
      <c r="I74" s="86">
        <v>300000</v>
      </c>
      <c r="J74" s="14"/>
    </row>
    <row r="75" spans="1:10" ht="102">
      <c r="A75" s="5"/>
      <c r="B75" s="120">
        <v>3142</v>
      </c>
      <c r="C75" s="78"/>
      <c r="D75" s="31" t="s">
        <v>100</v>
      </c>
      <c r="E75" s="94" t="s">
        <v>236</v>
      </c>
      <c r="F75" s="79"/>
      <c r="G75" s="79"/>
      <c r="H75" s="79"/>
      <c r="I75" s="81">
        <f>743346+57237</f>
        <v>800583</v>
      </c>
      <c r="J75" s="14"/>
    </row>
    <row r="76" spans="1:10" ht="62.25" customHeight="1">
      <c r="A76" s="5"/>
      <c r="B76" s="120">
        <v>3132</v>
      </c>
      <c r="C76" s="78"/>
      <c r="D76" s="26" t="s">
        <v>20</v>
      </c>
      <c r="E76" s="94" t="s">
        <v>237</v>
      </c>
      <c r="F76" s="79"/>
      <c r="G76" s="79"/>
      <c r="H76" s="79"/>
      <c r="I76" s="81">
        <v>781801.5</v>
      </c>
      <c r="J76" s="14"/>
    </row>
    <row r="77" spans="1:10">
      <c r="A77" s="102" t="s">
        <v>209</v>
      </c>
      <c r="B77" s="63">
        <v>7640</v>
      </c>
      <c r="C77" s="104" t="s">
        <v>50</v>
      </c>
      <c r="D77" s="9" t="s">
        <v>17</v>
      </c>
      <c r="E77" s="54"/>
      <c r="F77" s="79"/>
      <c r="G77" s="79"/>
      <c r="H77" s="79"/>
      <c r="I77" s="27">
        <f>I78</f>
        <v>750000</v>
      </c>
      <c r="J77" s="14"/>
    </row>
    <row r="78" spans="1:10" ht="108.75" customHeight="1">
      <c r="A78" s="14"/>
      <c r="B78" s="64">
        <v>3132</v>
      </c>
      <c r="C78" s="7"/>
      <c r="D78" s="26" t="s">
        <v>20</v>
      </c>
      <c r="E78" s="10" t="s">
        <v>49</v>
      </c>
      <c r="F78" s="14"/>
      <c r="G78" s="14"/>
      <c r="H78" s="14"/>
      <c r="I78" s="59">
        <f>500000+250000</f>
        <v>750000</v>
      </c>
      <c r="J78" s="14"/>
    </row>
    <row r="79" spans="1:10" ht="25.5">
      <c r="A79" s="112" t="s">
        <v>51</v>
      </c>
      <c r="B79" s="112" t="s">
        <v>40</v>
      </c>
      <c r="C79" s="112" t="s">
        <v>70</v>
      </c>
      <c r="D79" s="8" t="s">
        <v>41</v>
      </c>
      <c r="E79" s="13"/>
      <c r="F79" s="14"/>
      <c r="G79" s="14"/>
      <c r="H79" s="14"/>
      <c r="I79" s="27">
        <f>I80</f>
        <v>168000</v>
      </c>
      <c r="J79" s="14"/>
    </row>
    <row r="80" spans="1:10" ht="25.5">
      <c r="A80" s="14"/>
      <c r="B80" s="67" t="s">
        <v>28</v>
      </c>
      <c r="C80" s="65"/>
      <c r="D80" s="26" t="s">
        <v>29</v>
      </c>
      <c r="E80" s="7" t="s">
        <v>238</v>
      </c>
      <c r="F80" s="14"/>
      <c r="G80" s="14"/>
      <c r="H80" s="14"/>
      <c r="I80" s="59">
        <v>168000</v>
      </c>
      <c r="J80" s="14"/>
    </row>
    <row r="81" spans="1:10" ht="25.5">
      <c r="A81" s="22" t="s">
        <v>66</v>
      </c>
      <c r="B81" s="68" t="s">
        <v>75</v>
      </c>
      <c r="C81" s="72"/>
      <c r="D81" s="8" t="s">
        <v>67</v>
      </c>
      <c r="E81" s="13"/>
      <c r="F81" s="14"/>
      <c r="G81" s="14"/>
      <c r="H81" s="14"/>
      <c r="I81" s="27">
        <f>I84+I86+I82</f>
        <v>145449</v>
      </c>
      <c r="J81" s="14"/>
    </row>
    <row r="82" spans="1:10" ht="51.75" customHeight="1">
      <c r="A82" s="112" t="s">
        <v>204</v>
      </c>
      <c r="B82" s="112" t="s">
        <v>205</v>
      </c>
      <c r="C82" s="113">
        <v>1020</v>
      </c>
      <c r="D82" s="8" t="s">
        <v>206</v>
      </c>
      <c r="E82" s="13"/>
      <c r="F82" s="14"/>
      <c r="G82" s="14"/>
      <c r="H82" s="14"/>
      <c r="I82" s="74">
        <f>I83</f>
        <v>13000</v>
      </c>
      <c r="J82" s="14"/>
    </row>
    <row r="83" spans="1:10" ht="44.25" customHeight="1">
      <c r="A83" s="22"/>
      <c r="B83" s="67" t="s">
        <v>28</v>
      </c>
      <c r="C83" s="72"/>
      <c r="D83" s="26" t="s">
        <v>29</v>
      </c>
      <c r="E83" s="7" t="s">
        <v>214</v>
      </c>
      <c r="F83" s="14"/>
      <c r="G83" s="14"/>
      <c r="H83" s="14"/>
      <c r="I83" s="81">
        <f>13000</f>
        <v>13000</v>
      </c>
      <c r="J83" s="14"/>
    </row>
    <row r="84" spans="1:10" ht="25.5">
      <c r="A84" s="34" t="s">
        <v>164</v>
      </c>
      <c r="B84" s="35" t="s">
        <v>165</v>
      </c>
      <c r="C84" s="34" t="s">
        <v>36</v>
      </c>
      <c r="D84" s="28" t="s">
        <v>166</v>
      </c>
      <c r="E84" s="13"/>
      <c r="F84" s="14"/>
      <c r="G84" s="14"/>
      <c r="H84" s="14"/>
      <c r="I84" s="27">
        <f>I85</f>
        <v>120149</v>
      </c>
      <c r="J84" s="14"/>
    </row>
    <row r="85" spans="1:10" ht="49.5" customHeight="1">
      <c r="A85" s="22"/>
      <c r="B85" s="67" t="s">
        <v>261</v>
      </c>
      <c r="C85" s="72"/>
      <c r="D85" s="26" t="s">
        <v>20</v>
      </c>
      <c r="E85" s="84" t="s">
        <v>163</v>
      </c>
      <c r="F85" s="14"/>
      <c r="G85" s="14"/>
      <c r="H85" s="14"/>
      <c r="I85" s="81">
        <f>126000-5851</f>
        <v>120149</v>
      </c>
      <c r="J85" s="14"/>
    </row>
    <row r="86" spans="1:10" ht="25.5">
      <c r="A86" s="112" t="s">
        <v>68</v>
      </c>
      <c r="B86" s="112" t="s">
        <v>40</v>
      </c>
      <c r="C86" s="112" t="s">
        <v>70</v>
      </c>
      <c r="D86" s="8" t="s">
        <v>41</v>
      </c>
      <c r="E86" s="7"/>
      <c r="F86" s="14"/>
      <c r="G86" s="14"/>
      <c r="H86" s="14"/>
      <c r="I86" s="27">
        <f>I87</f>
        <v>12300</v>
      </c>
      <c r="J86" s="14"/>
    </row>
    <row r="87" spans="1:10" ht="38.25">
      <c r="A87" s="19"/>
      <c r="B87" s="67" t="s">
        <v>28</v>
      </c>
      <c r="C87" s="65"/>
      <c r="D87" s="26" t="s">
        <v>29</v>
      </c>
      <c r="E87" s="7" t="s">
        <v>69</v>
      </c>
      <c r="F87" s="14"/>
      <c r="G87" s="14"/>
      <c r="H87" s="14"/>
      <c r="I87" s="59">
        <v>12300</v>
      </c>
      <c r="J87" s="14"/>
    </row>
    <row r="88" spans="1:10" ht="25.5">
      <c r="A88" s="22" t="s">
        <v>74</v>
      </c>
      <c r="B88" s="69">
        <v>10</v>
      </c>
      <c r="C88" s="73"/>
      <c r="D88" s="8" t="s">
        <v>76</v>
      </c>
      <c r="E88" s="13"/>
      <c r="F88" s="14"/>
      <c r="G88" s="14"/>
      <c r="H88" s="14"/>
      <c r="I88" s="27">
        <f>I89+I91+I93+I95+I98+I102</f>
        <v>891620</v>
      </c>
      <c r="J88" s="14"/>
    </row>
    <row r="89" spans="1:10">
      <c r="A89" s="22" t="s">
        <v>77</v>
      </c>
      <c r="B89" s="69">
        <v>4030</v>
      </c>
      <c r="C89" s="34" t="s">
        <v>78</v>
      </c>
      <c r="D89" s="9" t="s">
        <v>79</v>
      </c>
      <c r="E89" s="13"/>
      <c r="F89" s="14"/>
      <c r="G89" s="14"/>
      <c r="H89" s="14"/>
      <c r="I89" s="27">
        <f>I90</f>
        <v>35000</v>
      </c>
      <c r="J89" s="14"/>
    </row>
    <row r="90" spans="1:10" ht="28.5" customHeight="1">
      <c r="A90" s="19"/>
      <c r="B90" s="67" t="s">
        <v>28</v>
      </c>
      <c r="C90" s="13"/>
      <c r="D90" s="26" t="s">
        <v>29</v>
      </c>
      <c r="E90" s="37" t="s">
        <v>80</v>
      </c>
      <c r="F90" s="14"/>
      <c r="G90" s="14"/>
      <c r="H90" s="14"/>
      <c r="I90" s="59">
        <v>35000</v>
      </c>
      <c r="J90" s="14"/>
    </row>
    <row r="91" spans="1:10" ht="25.5">
      <c r="A91" s="34" t="s">
        <v>81</v>
      </c>
      <c r="B91" s="35" t="s">
        <v>82</v>
      </c>
      <c r="C91" s="34" t="s">
        <v>78</v>
      </c>
      <c r="D91" s="9" t="s">
        <v>83</v>
      </c>
      <c r="E91" s="13"/>
      <c r="F91" s="14"/>
      <c r="G91" s="14"/>
      <c r="H91" s="14"/>
      <c r="I91" s="27">
        <f>I92</f>
        <v>116600</v>
      </c>
      <c r="J91" s="14"/>
    </row>
    <row r="92" spans="1:10" ht="101.25" customHeight="1">
      <c r="A92" s="19"/>
      <c r="B92" s="67" t="s">
        <v>28</v>
      </c>
      <c r="C92" s="13"/>
      <c r="D92" s="26" t="s">
        <v>29</v>
      </c>
      <c r="E92" s="89" t="s">
        <v>263</v>
      </c>
      <c r="F92" s="14"/>
      <c r="G92" s="14"/>
      <c r="H92" s="14"/>
      <c r="I92" s="59">
        <f>15000+37000+63000+1600</f>
        <v>116600</v>
      </c>
      <c r="J92" s="14"/>
    </row>
    <row r="93" spans="1:10" ht="50.25" customHeight="1">
      <c r="A93" s="112" t="s">
        <v>193</v>
      </c>
      <c r="B93" s="112" t="s">
        <v>194</v>
      </c>
      <c r="C93" s="112" t="s">
        <v>195</v>
      </c>
      <c r="D93" s="9" t="s">
        <v>196</v>
      </c>
      <c r="E93" s="8"/>
      <c r="F93" s="97"/>
      <c r="G93" s="97"/>
      <c r="H93" s="97"/>
      <c r="I93" s="27">
        <f>I94</f>
        <v>69124</v>
      </c>
      <c r="J93" s="14"/>
    </row>
    <row r="94" spans="1:10" ht="39" customHeight="1">
      <c r="A94" s="22"/>
      <c r="B94" s="67" t="s">
        <v>28</v>
      </c>
      <c r="C94" s="65"/>
      <c r="D94" s="26" t="s">
        <v>29</v>
      </c>
      <c r="E94" s="92" t="s">
        <v>267</v>
      </c>
      <c r="F94" s="14"/>
      <c r="G94" s="14"/>
      <c r="H94" s="14"/>
      <c r="I94" s="59">
        <f>26000+43124</f>
        <v>69124</v>
      </c>
      <c r="J94" s="14"/>
    </row>
    <row r="95" spans="1:10" ht="25.5">
      <c r="A95" s="34" t="s">
        <v>151</v>
      </c>
      <c r="B95" s="35" t="s">
        <v>152</v>
      </c>
      <c r="C95" s="34" t="s">
        <v>153</v>
      </c>
      <c r="D95" s="9" t="s">
        <v>154</v>
      </c>
      <c r="E95" s="38"/>
      <c r="F95" s="14"/>
      <c r="G95" s="14"/>
      <c r="H95" s="14"/>
      <c r="I95" s="74">
        <f>I96+I97</f>
        <v>446396</v>
      </c>
      <c r="J95" s="14"/>
    </row>
    <row r="96" spans="1:10" ht="98.25" customHeight="1">
      <c r="A96" s="19"/>
      <c r="B96" s="67" t="s">
        <v>28</v>
      </c>
      <c r="C96" s="13"/>
      <c r="D96" s="26" t="s">
        <v>29</v>
      </c>
      <c r="E96" s="126" t="s">
        <v>264</v>
      </c>
      <c r="F96" s="14"/>
      <c r="G96" s="14"/>
      <c r="H96" s="14"/>
      <c r="I96" s="59">
        <f>67000+24200+224000-132450+68646</f>
        <v>251396</v>
      </c>
      <c r="J96" s="14"/>
    </row>
    <row r="97" spans="1:10" ht="25.5">
      <c r="A97" s="19"/>
      <c r="B97" s="65">
        <v>3142</v>
      </c>
      <c r="C97" s="72"/>
      <c r="D97" s="31" t="s">
        <v>100</v>
      </c>
      <c r="E97" s="103" t="s">
        <v>155</v>
      </c>
      <c r="F97" s="14"/>
      <c r="G97" s="14"/>
      <c r="H97" s="14"/>
      <c r="I97" s="59">
        <v>195000</v>
      </c>
      <c r="J97" s="14"/>
    </row>
    <row r="98" spans="1:10" ht="51">
      <c r="A98" s="34" t="s">
        <v>84</v>
      </c>
      <c r="B98" s="35" t="s">
        <v>219</v>
      </c>
      <c r="C98" s="34" t="s">
        <v>85</v>
      </c>
      <c r="D98" s="9" t="s">
        <v>86</v>
      </c>
      <c r="E98" s="13"/>
      <c r="F98" s="14"/>
      <c r="G98" s="14"/>
      <c r="H98" s="14"/>
      <c r="I98" s="27">
        <f>I99+I100+I101</f>
        <v>106000</v>
      </c>
      <c r="J98" s="14"/>
    </row>
    <row r="99" spans="1:10" ht="25.5">
      <c r="A99" s="19"/>
      <c r="B99" s="67" t="s">
        <v>28</v>
      </c>
      <c r="C99" s="13"/>
      <c r="D99" s="26" t="s">
        <v>29</v>
      </c>
      <c r="E99" s="39" t="s">
        <v>239</v>
      </c>
      <c r="F99" s="14"/>
      <c r="G99" s="14"/>
      <c r="H99" s="14"/>
      <c r="I99" s="59">
        <v>25000</v>
      </c>
      <c r="J99" s="14"/>
    </row>
    <row r="100" spans="1:10" ht="25.5">
      <c r="A100" s="19"/>
      <c r="B100" s="67" t="s">
        <v>28</v>
      </c>
      <c r="C100" s="13"/>
      <c r="D100" s="26" t="s">
        <v>29</v>
      </c>
      <c r="E100" s="26" t="s">
        <v>181</v>
      </c>
      <c r="F100" s="14"/>
      <c r="G100" s="14"/>
      <c r="H100" s="14"/>
      <c r="I100" s="59">
        <v>20000</v>
      </c>
      <c r="J100" s="14"/>
    </row>
    <row r="101" spans="1:10" ht="25.5">
      <c r="A101" s="19"/>
      <c r="B101" s="67" t="s">
        <v>28</v>
      </c>
      <c r="C101" s="13"/>
      <c r="D101" s="26" t="s">
        <v>29</v>
      </c>
      <c r="E101" s="26" t="s">
        <v>240</v>
      </c>
      <c r="F101" s="14"/>
      <c r="G101" s="14"/>
      <c r="H101" s="14"/>
      <c r="I101" s="61">
        <v>61000</v>
      </c>
      <c r="J101" s="14"/>
    </row>
    <row r="102" spans="1:10" ht="25.5">
      <c r="A102" s="112" t="s">
        <v>87</v>
      </c>
      <c r="B102" s="112" t="s">
        <v>40</v>
      </c>
      <c r="C102" s="112" t="s">
        <v>70</v>
      </c>
      <c r="D102" s="8" t="s">
        <v>41</v>
      </c>
      <c r="E102" s="13"/>
      <c r="F102" s="14"/>
      <c r="G102" s="14"/>
      <c r="H102" s="14"/>
      <c r="I102" s="25">
        <f>I103</f>
        <v>118500</v>
      </c>
      <c r="J102" s="14"/>
    </row>
    <row r="103" spans="1:10" ht="38.25">
      <c r="A103" s="19"/>
      <c r="B103" s="67" t="s">
        <v>28</v>
      </c>
      <c r="C103" s="65"/>
      <c r="D103" s="26" t="s">
        <v>29</v>
      </c>
      <c r="E103" s="7" t="s">
        <v>88</v>
      </c>
      <c r="F103" s="14"/>
      <c r="G103" s="14"/>
      <c r="H103" s="14"/>
      <c r="I103" s="61">
        <f>61500+57000</f>
        <v>118500</v>
      </c>
      <c r="J103" s="14"/>
    </row>
    <row r="104" spans="1:10" ht="25.5">
      <c r="A104" s="22" t="s">
        <v>89</v>
      </c>
      <c r="B104" s="69">
        <v>11</v>
      </c>
      <c r="C104" s="73"/>
      <c r="D104" s="40" t="s">
        <v>90</v>
      </c>
      <c r="E104" s="13"/>
      <c r="F104" s="14"/>
      <c r="G104" s="14"/>
      <c r="H104" s="14"/>
      <c r="I104" s="27">
        <f>I105+I109+I111+I113+I121</f>
        <v>889952</v>
      </c>
      <c r="J104" s="14"/>
    </row>
    <row r="105" spans="1:10" ht="51">
      <c r="A105" s="112" t="s">
        <v>187</v>
      </c>
      <c r="B105" s="112" t="s">
        <v>25</v>
      </c>
      <c r="C105" s="114" t="s">
        <v>26</v>
      </c>
      <c r="D105" s="24" t="s">
        <v>27</v>
      </c>
      <c r="E105" s="13"/>
      <c r="F105" s="14"/>
      <c r="G105" s="14"/>
      <c r="H105" s="14"/>
      <c r="I105" s="27">
        <f>I106</f>
        <v>101400</v>
      </c>
      <c r="J105" s="14"/>
    </row>
    <row r="106" spans="1:10" ht="24" customHeight="1">
      <c r="A106" s="22"/>
      <c r="B106" s="67" t="s">
        <v>28</v>
      </c>
      <c r="C106" s="65"/>
      <c r="D106" s="26" t="s">
        <v>29</v>
      </c>
      <c r="E106" s="7" t="s">
        <v>241</v>
      </c>
      <c r="F106" s="14"/>
      <c r="G106" s="14"/>
      <c r="H106" s="14"/>
      <c r="I106" s="59">
        <f>25000+11000+15500+49900</f>
        <v>101400</v>
      </c>
      <c r="J106" s="14"/>
    </row>
    <row r="107" spans="1:10" hidden="1">
      <c r="J107" s="14"/>
    </row>
    <row r="108" spans="1:10" hidden="1">
      <c r="J108" s="14"/>
    </row>
    <row r="109" spans="1:10" ht="25.5">
      <c r="A109" s="34" t="s">
        <v>121</v>
      </c>
      <c r="B109" s="35" t="s">
        <v>122</v>
      </c>
      <c r="C109" s="34" t="s">
        <v>123</v>
      </c>
      <c r="D109" s="52" t="s">
        <v>124</v>
      </c>
      <c r="E109" s="13"/>
      <c r="F109" s="14"/>
      <c r="G109" s="14"/>
      <c r="H109" s="14"/>
      <c r="I109" s="27">
        <f>I110</f>
        <v>48000</v>
      </c>
      <c r="J109" s="14"/>
    </row>
    <row r="110" spans="1:10" ht="25.5">
      <c r="A110" s="22"/>
      <c r="B110" s="67" t="s">
        <v>28</v>
      </c>
      <c r="C110" s="65"/>
      <c r="D110" s="26" t="s">
        <v>29</v>
      </c>
      <c r="E110" s="13" t="s">
        <v>125</v>
      </c>
      <c r="F110" s="14"/>
      <c r="G110" s="14"/>
      <c r="H110" s="14"/>
      <c r="I110" s="59">
        <f>50000-2000</f>
        <v>48000</v>
      </c>
      <c r="J110" s="14"/>
    </row>
    <row r="111" spans="1:10" ht="38.25">
      <c r="A111" s="112" t="s">
        <v>188</v>
      </c>
      <c r="B111" s="112" t="s">
        <v>134</v>
      </c>
      <c r="C111" s="34" t="s">
        <v>123</v>
      </c>
      <c r="D111" s="9" t="s">
        <v>135</v>
      </c>
      <c r="E111" s="13"/>
      <c r="F111" s="14"/>
      <c r="G111" s="14"/>
      <c r="H111" s="14"/>
      <c r="I111" s="74">
        <f>I112</f>
        <v>50000</v>
      </c>
      <c r="J111" s="14"/>
    </row>
    <row r="112" spans="1:10" ht="38.25">
      <c r="A112" s="22"/>
      <c r="B112" s="67" t="s">
        <v>28</v>
      </c>
      <c r="C112" s="65"/>
      <c r="D112" s="26" t="s">
        <v>29</v>
      </c>
      <c r="E112" s="90" t="s">
        <v>189</v>
      </c>
      <c r="F112" s="14"/>
      <c r="G112" s="14"/>
      <c r="H112" s="14"/>
      <c r="I112" s="59">
        <v>50000</v>
      </c>
      <c r="J112" s="14"/>
    </row>
    <row r="113" spans="1:10" ht="63.75">
      <c r="A113" s="34" t="s">
        <v>126</v>
      </c>
      <c r="B113" s="35" t="s">
        <v>127</v>
      </c>
      <c r="C113" s="34" t="s">
        <v>123</v>
      </c>
      <c r="D113" s="9" t="s">
        <v>128</v>
      </c>
      <c r="E113" s="13"/>
      <c r="F113" s="14"/>
      <c r="G113" s="14"/>
      <c r="H113" s="14"/>
      <c r="I113" s="27">
        <f>I114+I115+I116+I117+I118+I119+I120</f>
        <v>629752</v>
      </c>
      <c r="J113" s="14"/>
    </row>
    <row r="114" spans="1:10" ht="25.5">
      <c r="A114" s="22"/>
      <c r="B114" s="67" t="s">
        <v>28</v>
      </c>
      <c r="C114" s="13"/>
      <c r="D114" s="26" t="s">
        <v>29</v>
      </c>
      <c r="E114" s="7" t="s">
        <v>269</v>
      </c>
      <c r="F114" s="14"/>
      <c r="G114" s="14"/>
      <c r="H114" s="14"/>
      <c r="I114" s="59">
        <f>52000-4000</f>
        <v>48000</v>
      </c>
      <c r="J114" s="14"/>
    </row>
    <row r="115" spans="1:10" ht="25.5">
      <c r="A115" s="22"/>
      <c r="B115" s="67" t="s">
        <v>28</v>
      </c>
      <c r="C115" s="13"/>
      <c r="D115" s="26" t="s">
        <v>29</v>
      </c>
      <c r="E115" s="7" t="s">
        <v>242</v>
      </c>
      <c r="F115" s="14"/>
      <c r="G115" s="14"/>
      <c r="H115" s="14"/>
      <c r="I115" s="59">
        <f>8400-319</f>
        <v>8081</v>
      </c>
      <c r="J115" s="14"/>
    </row>
    <row r="116" spans="1:10" ht="25.5">
      <c r="A116" s="22"/>
      <c r="B116" s="67" t="s">
        <v>28</v>
      </c>
      <c r="C116" s="13"/>
      <c r="D116" s="26" t="s">
        <v>29</v>
      </c>
      <c r="E116" s="7" t="s">
        <v>270</v>
      </c>
      <c r="F116" s="14"/>
      <c r="G116" s="14"/>
      <c r="H116" s="14"/>
      <c r="I116" s="59">
        <f>22400-2319</f>
        <v>20081</v>
      </c>
      <c r="J116" s="14"/>
    </row>
    <row r="117" spans="1:10" ht="25.5">
      <c r="A117" s="22"/>
      <c r="B117" s="67" t="s">
        <v>28</v>
      </c>
      <c r="C117" s="13"/>
      <c r="D117" s="26" t="s">
        <v>29</v>
      </c>
      <c r="E117" s="7" t="s">
        <v>129</v>
      </c>
      <c r="F117" s="14"/>
      <c r="G117" s="14"/>
      <c r="H117" s="14"/>
      <c r="I117" s="59">
        <f>160000-400</f>
        <v>159600</v>
      </c>
      <c r="J117" s="14"/>
    </row>
    <row r="118" spans="1:10" ht="51">
      <c r="A118" s="22"/>
      <c r="B118" s="67" t="s">
        <v>28</v>
      </c>
      <c r="C118" s="13"/>
      <c r="D118" s="26" t="s">
        <v>29</v>
      </c>
      <c r="E118" s="53" t="s">
        <v>243</v>
      </c>
      <c r="F118" s="14"/>
      <c r="G118" s="14"/>
      <c r="H118" s="14"/>
      <c r="I118" s="59">
        <f>76000-19000</f>
        <v>57000</v>
      </c>
      <c r="J118" s="14"/>
    </row>
    <row r="119" spans="1:10" ht="25.5">
      <c r="A119" s="22"/>
      <c r="B119" s="67" t="s">
        <v>28</v>
      </c>
      <c r="C119" s="13"/>
      <c r="D119" s="26" t="s">
        <v>29</v>
      </c>
      <c r="E119" s="84" t="s">
        <v>171</v>
      </c>
      <c r="F119" s="14"/>
      <c r="G119" s="14"/>
      <c r="H119" s="14"/>
      <c r="I119" s="59">
        <v>90000</v>
      </c>
      <c r="J119" s="14"/>
    </row>
    <row r="120" spans="1:10" ht="25.5">
      <c r="A120" s="22"/>
      <c r="B120" s="67" t="s">
        <v>28</v>
      </c>
      <c r="C120" s="13"/>
      <c r="D120" s="26" t="s">
        <v>29</v>
      </c>
      <c r="E120" s="84" t="s">
        <v>172</v>
      </c>
      <c r="F120" s="14"/>
      <c r="G120" s="14"/>
      <c r="H120" s="14"/>
      <c r="I120" s="59">
        <v>246990</v>
      </c>
      <c r="J120" s="14"/>
    </row>
    <row r="121" spans="1:10" ht="25.5">
      <c r="A121" s="112" t="s">
        <v>91</v>
      </c>
      <c r="B121" s="112" t="s">
        <v>40</v>
      </c>
      <c r="C121" s="112" t="s">
        <v>70</v>
      </c>
      <c r="D121" s="8" t="s">
        <v>41</v>
      </c>
      <c r="E121" s="13"/>
      <c r="F121" s="14"/>
      <c r="G121" s="14"/>
      <c r="H121" s="14"/>
      <c r="I121" s="27">
        <f>I122</f>
        <v>60800</v>
      </c>
      <c r="J121" s="14"/>
    </row>
    <row r="122" spans="1:10" ht="38.25">
      <c r="A122" s="19"/>
      <c r="B122" s="67" t="s">
        <v>28</v>
      </c>
      <c r="C122" s="13"/>
      <c r="D122" s="26" t="s">
        <v>29</v>
      </c>
      <c r="E122" s="7" t="s">
        <v>92</v>
      </c>
      <c r="F122" s="14"/>
      <c r="G122" s="14"/>
      <c r="H122" s="14" t="s">
        <v>190</v>
      </c>
      <c r="I122" s="59">
        <f>8500+19000-200+18500+15000</f>
        <v>60800</v>
      </c>
      <c r="J122" s="14"/>
    </row>
    <row r="123" spans="1:10" ht="25.5">
      <c r="A123" s="68" t="s">
        <v>93</v>
      </c>
      <c r="B123" s="121">
        <v>12</v>
      </c>
      <c r="C123" s="122"/>
      <c r="D123" s="6" t="s">
        <v>94</v>
      </c>
      <c r="E123" s="14"/>
      <c r="F123" s="14"/>
      <c r="G123" s="14"/>
      <c r="H123" s="14"/>
      <c r="I123" s="27">
        <f>I124+I126+I128+I132+I134+I136+I139+I153+I156+I158+I161+I166+I168</f>
        <v>66445933.100000001</v>
      </c>
      <c r="J123" s="14"/>
    </row>
    <row r="124" spans="1:10" ht="38.25">
      <c r="A124" s="115">
        <v>1215045</v>
      </c>
      <c r="B124" s="115">
        <v>5045</v>
      </c>
      <c r="C124" s="116" t="s">
        <v>123</v>
      </c>
      <c r="D124" s="15" t="s">
        <v>158</v>
      </c>
      <c r="E124" s="14"/>
      <c r="F124" s="14"/>
      <c r="G124" s="14"/>
      <c r="H124" s="14"/>
      <c r="I124" s="27">
        <f>I125</f>
        <v>508839</v>
      </c>
      <c r="J124" s="14"/>
    </row>
    <row r="125" spans="1:10" ht="38.25">
      <c r="A125" s="22"/>
      <c r="B125" s="120">
        <v>3122</v>
      </c>
      <c r="C125" s="83"/>
      <c r="D125" s="26" t="s">
        <v>95</v>
      </c>
      <c r="E125" s="84" t="s">
        <v>159</v>
      </c>
      <c r="F125" s="14"/>
      <c r="G125" s="14"/>
      <c r="H125" s="14"/>
      <c r="I125" s="81">
        <v>508839</v>
      </c>
      <c r="J125" s="14"/>
    </row>
    <row r="126" spans="1:10" ht="25.5">
      <c r="A126" s="112" t="s">
        <v>182</v>
      </c>
      <c r="B126" s="115">
        <v>6011</v>
      </c>
      <c r="C126" s="116" t="s">
        <v>156</v>
      </c>
      <c r="D126" s="6" t="s">
        <v>183</v>
      </c>
      <c r="E126" s="84"/>
      <c r="F126" s="14"/>
      <c r="G126" s="14"/>
      <c r="H126" s="14"/>
      <c r="I126" s="27">
        <f>I127</f>
        <v>310000</v>
      </c>
      <c r="J126" s="14"/>
    </row>
    <row r="127" spans="1:10" ht="38.25">
      <c r="A127" s="22"/>
      <c r="B127" s="120">
        <v>3131</v>
      </c>
      <c r="C127" s="83"/>
      <c r="D127" s="50" t="s">
        <v>184</v>
      </c>
      <c r="E127" s="54" t="s">
        <v>244</v>
      </c>
      <c r="F127" s="14"/>
      <c r="G127" s="14"/>
      <c r="H127" s="14"/>
      <c r="I127" s="81">
        <v>310000</v>
      </c>
      <c r="J127" s="14"/>
    </row>
    <row r="128" spans="1:10" ht="25.5">
      <c r="A128" s="115">
        <v>1216030</v>
      </c>
      <c r="B128" s="115">
        <v>6030</v>
      </c>
      <c r="C128" s="116" t="s">
        <v>156</v>
      </c>
      <c r="D128" s="6" t="s">
        <v>157</v>
      </c>
      <c r="E128" s="14"/>
      <c r="F128" s="14"/>
      <c r="G128" s="14"/>
      <c r="H128" s="14"/>
      <c r="I128" s="27">
        <f>I129+I130+I131</f>
        <v>588050</v>
      </c>
      <c r="J128" s="14"/>
    </row>
    <row r="129" spans="1:10" ht="51">
      <c r="A129" s="22"/>
      <c r="B129" s="120">
        <v>3110</v>
      </c>
      <c r="C129" s="83"/>
      <c r="D129" s="26" t="s">
        <v>29</v>
      </c>
      <c r="E129" s="84" t="s">
        <v>249</v>
      </c>
      <c r="F129" s="14"/>
      <c r="G129" s="14"/>
      <c r="H129" s="14"/>
      <c r="I129" s="81">
        <f>150000+199900-40000+18000+25000</f>
        <v>352900</v>
      </c>
      <c r="J129" s="14"/>
    </row>
    <row r="130" spans="1:10" ht="25.5">
      <c r="A130" s="22"/>
      <c r="B130" s="120">
        <v>3110</v>
      </c>
      <c r="C130" s="83"/>
      <c r="D130" s="26" t="s">
        <v>29</v>
      </c>
      <c r="E130" s="84" t="s">
        <v>167</v>
      </c>
      <c r="F130" s="14"/>
      <c r="G130" s="14"/>
      <c r="H130" s="14"/>
      <c r="I130" s="81">
        <v>199750</v>
      </c>
      <c r="J130" s="14"/>
    </row>
    <row r="131" spans="1:10" ht="25.5">
      <c r="A131" s="22"/>
      <c r="B131" s="120">
        <v>3110</v>
      </c>
      <c r="C131" s="83"/>
      <c r="D131" s="26" t="s">
        <v>29</v>
      </c>
      <c r="E131" s="84" t="s">
        <v>245</v>
      </c>
      <c r="F131" s="14"/>
      <c r="G131" s="14"/>
      <c r="H131" s="14"/>
      <c r="I131" s="81">
        <f>19000+16400</f>
        <v>35400</v>
      </c>
      <c r="J131" s="14"/>
    </row>
    <row r="132" spans="1:10" ht="25.5">
      <c r="A132" s="34" t="s">
        <v>98</v>
      </c>
      <c r="B132" s="28">
        <v>7321</v>
      </c>
      <c r="C132" s="70" t="s">
        <v>36</v>
      </c>
      <c r="D132" s="9" t="s">
        <v>99</v>
      </c>
      <c r="E132" s="1"/>
      <c r="F132" s="14"/>
      <c r="G132" s="14"/>
      <c r="H132" s="14"/>
      <c r="I132" s="27">
        <f>I133</f>
        <v>5237368</v>
      </c>
      <c r="J132" s="14"/>
    </row>
    <row r="133" spans="1:10" ht="51">
      <c r="A133" s="14"/>
      <c r="B133" s="65">
        <v>3142</v>
      </c>
      <c r="C133" s="72"/>
      <c r="D133" s="31" t="s">
        <v>100</v>
      </c>
      <c r="E133" s="41" t="s">
        <v>210</v>
      </c>
      <c r="F133" s="14"/>
      <c r="G133" s="14"/>
      <c r="H133" s="14"/>
      <c r="I133" s="59">
        <f>5439300-890000+500000+188068</f>
        <v>5237368</v>
      </c>
      <c r="J133" s="14"/>
    </row>
    <row r="134" spans="1:10" ht="25.5">
      <c r="A134" s="113">
        <v>1217322</v>
      </c>
      <c r="B134" s="113">
        <v>7322</v>
      </c>
      <c r="C134" s="123" t="s">
        <v>36</v>
      </c>
      <c r="D134" s="49" t="s">
        <v>144</v>
      </c>
      <c r="E134" s="41"/>
      <c r="F134" s="14"/>
      <c r="G134" s="14"/>
      <c r="H134" s="14"/>
      <c r="I134" s="74">
        <f>I135</f>
        <v>10000</v>
      </c>
      <c r="J134" s="14"/>
    </row>
    <row r="135" spans="1:10" ht="75.75" customHeight="1">
      <c r="A135" s="14"/>
      <c r="B135" s="65">
        <v>3142</v>
      </c>
      <c r="C135" s="93"/>
      <c r="D135" s="31" t="s">
        <v>100</v>
      </c>
      <c r="E135" s="100" t="s">
        <v>162</v>
      </c>
      <c r="F135" s="14"/>
      <c r="G135" s="14"/>
      <c r="H135" s="14"/>
      <c r="I135" s="59">
        <f>15459872-15449872</f>
        <v>10000</v>
      </c>
      <c r="J135" s="14"/>
    </row>
    <row r="136" spans="1:10" ht="25.5">
      <c r="A136" s="113">
        <v>1217325</v>
      </c>
      <c r="B136" s="113">
        <v>7325</v>
      </c>
      <c r="C136" s="123" t="s">
        <v>36</v>
      </c>
      <c r="D136" s="9" t="s">
        <v>180</v>
      </c>
      <c r="E136" s="37"/>
      <c r="F136" s="14"/>
      <c r="G136" s="14"/>
      <c r="H136" s="14"/>
      <c r="I136" s="74">
        <f>I137+I138</f>
        <v>4313434</v>
      </c>
      <c r="J136" s="14"/>
    </row>
    <row r="137" spans="1:10" s="118" customFormat="1" ht="25.5">
      <c r="A137" s="13"/>
      <c r="B137" s="65">
        <v>3122</v>
      </c>
      <c r="C137" s="117"/>
      <c r="D137" s="26" t="s">
        <v>95</v>
      </c>
      <c r="E137" s="37" t="s">
        <v>216</v>
      </c>
      <c r="F137" s="79"/>
      <c r="G137" s="79"/>
      <c r="H137" s="79"/>
      <c r="I137" s="59">
        <v>49900</v>
      </c>
      <c r="J137" s="79"/>
    </row>
    <row r="138" spans="1:10" ht="25.5">
      <c r="A138" s="13"/>
      <c r="B138" s="65">
        <v>3142</v>
      </c>
      <c r="C138" s="72"/>
      <c r="D138" s="31" t="s">
        <v>100</v>
      </c>
      <c r="E138" s="41" t="s">
        <v>101</v>
      </c>
      <c r="F138" s="14"/>
      <c r="G138" s="14"/>
      <c r="H138" s="14"/>
      <c r="I138" s="59">
        <f>4000000+263534</f>
        <v>4263534</v>
      </c>
      <c r="J138" s="14"/>
    </row>
    <row r="139" spans="1:10" ht="25.5">
      <c r="A139" s="115">
        <v>1217330</v>
      </c>
      <c r="B139" s="115">
        <v>7330</v>
      </c>
      <c r="C139" s="116" t="s">
        <v>36</v>
      </c>
      <c r="D139" s="15" t="s">
        <v>102</v>
      </c>
      <c r="E139" s="14"/>
      <c r="F139" s="14"/>
      <c r="G139" s="14"/>
      <c r="H139" s="14"/>
      <c r="I139" s="74">
        <f>I141+I142+I143+I144+I145+I146+I149+I147+I148+I150+I151+I152+I140</f>
        <v>11651072.15</v>
      </c>
      <c r="J139" s="14"/>
    </row>
    <row r="140" spans="1:10" s="118" customFormat="1" ht="40.5" customHeight="1">
      <c r="A140" s="51"/>
      <c r="B140" s="120">
        <v>3122</v>
      </c>
      <c r="C140" s="83"/>
      <c r="D140" s="26" t="s">
        <v>95</v>
      </c>
      <c r="E140" s="7" t="s">
        <v>217</v>
      </c>
      <c r="F140" s="79"/>
      <c r="G140" s="79"/>
      <c r="H140" s="79"/>
      <c r="I140" s="59">
        <v>690000</v>
      </c>
      <c r="J140" s="79"/>
    </row>
    <row r="141" spans="1:10" ht="25.5">
      <c r="A141" s="42"/>
      <c r="B141" s="119" t="s">
        <v>96</v>
      </c>
      <c r="C141" s="43"/>
      <c r="D141" s="26" t="s">
        <v>95</v>
      </c>
      <c r="E141" s="41" t="s">
        <v>246</v>
      </c>
      <c r="F141" s="14"/>
      <c r="G141" s="14"/>
      <c r="H141" s="14"/>
      <c r="I141" s="59">
        <f>2744861-650000+1500000</f>
        <v>3594861</v>
      </c>
      <c r="J141" s="14"/>
    </row>
    <row r="142" spans="1:10" ht="38.25">
      <c r="A142" s="21"/>
      <c r="B142" s="119" t="s">
        <v>96</v>
      </c>
      <c r="C142" s="43"/>
      <c r="D142" s="26" t="s">
        <v>95</v>
      </c>
      <c r="E142" s="41" t="s">
        <v>247</v>
      </c>
      <c r="F142" s="14"/>
      <c r="G142" s="14"/>
      <c r="H142" s="14"/>
      <c r="I142" s="59">
        <f>635668-44147.8</f>
        <v>591520.19999999995</v>
      </c>
      <c r="J142" s="14"/>
    </row>
    <row r="143" spans="1:10" ht="38.25">
      <c r="A143" s="14"/>
      <c r="B143" s="65">
        <v>3122</v>
      </c>
      <c r="C143" s="14"/>
      <c r="D143" s="26" t="s">
        <v>95</v>
      </c>
      <c r="E143" s="41" t="s">
        <v>97</v>
      </c>
      <c r="F143" s="14"/>
      <c r="G143" s="14"/>
      <c r="H143" s="14"/>
      <c r="I143" s="59">
        <f>1500000-7352.1+2630586</f>
        <v>4123233.9</v>
      </c>
      <c r="J143" s="14"/>
    </row>
    <row r="144" spans="1:10" ht="63.75">
      <c r="A144" s="14"/>
      <c r="B144" s="65">
        <v>3122</v>
      </c>
      <c r="C144" s="14"/>
      <c r="D144" s="26" t="s">
        <v>95</v>
      </c>
      <c r="E144" s="41" t="s">
        <v>248</v>
      </c>
      <c r="F144" s="14"/>
      <c r="G144" s="14"/>
      <c r="H144" s="14"/>
      <c r="I144" s="59">
        <f>50000+12000-49035</f>
        <v>12965</v>
      </c>
      <c r="J144" s="14"/>
    </row>
    <row r="145" spans="1:10" ht="49.5" customHeight="1">
      <c r="A145" s="14"/>
      <c r="B145" s="65">
        <v>3122</v>
      </c>
      <c r="C145" s="14"/>
      <c r="D145" s="26" t="s">
        <v>95</v>
      </c>
      <c r="E145" s="53" t="s">
        <v>250</v>
      </c>
      <c r="F145" s="14"/>
      <c r="G145" s="14"/>
      <c r="H145" s="14"/>
      <c r="I145" s="59">
        <v>49035</v>
      </c>
      <c r="J145" s="14"/>
    </row>
    <row r="146" spans="1:10" ht="25.5">
      <c r="A146" s="14"/>
      <c r="B146" s="65">
        <v>3122</v>
      </c>
      <c r="C146" s="14"/>
      <c r="D146" s="26" t="s">
        <v>95</v>
      </c>
      <c r="E146" s="41" t="s">
        <v>215</v>
      </c>
      <c r="F146" s="14"/>
      <c r="G146" s="14"/>
      <c r="H146" s="14"/>
      <c r="I146" s="59">
        <f>49500+100</f>
        <v>49600</v>
      </c>
      <c r="J146" s="14"/>
    </row>
    <row r="147" spans="1:10" ht="25.5">
      <c r="A147" s="14"/>
      <c r="B147" s="65">
        <v>3132</v>
      </c>
      <c r="C147" s="14"/>
      <c r="D147" s="26" t="s">
        <v>20</v>
      </c>
      <c r="E147" s="41" t="s">
        <v>251</v>
      </c>
      <c r="F147" s="14"/>
      <c r="G147" s="14"/>
      <c r="H147" s="14"/>
      <c r="I147" s="59">
        <f>1200000+166810+244190+150000-100000</f>
        <v>1661000</v>
      </c>
      <c r="J147" s="14"/>
    </row>
    <row r="148" spans="1:10" ht="25.5">
      <c r="A148" s="14"/>
      <c r="B148" s="65">
        <v>3132</v>
      </c>
      <c r="C148" s="14"/>
      <c r="D148" s="26" t="s">
        <v>20</v>
      </c>
      <c r="E148" s="80" t="s">
        <v>252</v>
      </c>
      <c r="F148" s="14"/>
      <c r="G148" s="14"/>
      <c r="H148" s="14"/>
      <c r="I148" s="59">
        <v>15000</v>
      </c>
      <c r="J148" s="14"/>
    </row>
    <row r="149" spans="1:10" hidden="1">
      <c r="A149" s="14"/>
      <c r="B149" s="65"/>
      <c r="C149" s="14"/>
      <c r="D149" s="31"/>
      <c r="E149" s="41"/>
      <c r="F149" s="14"/>
      <c r="G149" s="14"/>
      <c r="H149" s="14"/>
      <c r="I149" s="59"/>
      <c r="J149" s="14"/>
    </row>
    <row r="150" spans="1:10" ht="27.75" customHeight="1">
      <c r="A150" s="14"/>
      <c r="B150" s="65">
        <v>3142</v>
      </c>
      <c r="C150" s="14"/>
      <c r="D150" s="31" t="s">
        <v>100</v>
      </c>
      <c r="E150" s="45" t="s">
        <v>161</v>
      </c>
      <c r="F150" s="14"/>
      <c r="G150" s="14"/>
      <c r="H150" s="14"/>
      <c r="I150" s="59">
        <f>170000-22642.95</f>
        <v>147357.04999999999</v>
      </c>
      <c r="J150" s="14"/>
    </row>
    <row r="151" spans="1:10" ht="25.5">
      <c r="A151" s="14"/>
      <c r="B151" s="65">
        <v>3142</v>
      </c>
      <c r="C151" s="14"/>
      <c r="D151" s="31" t="s">
        <v>100</v>
      </c>
      <c r="E151" s="41" t="s">
        <v>253</v>
      </c>
      <c r="F151" s="14"/>
      <c r="G151" s="14"/>
      <c r="H151" s="14"/>
      <c r="I151" s="59">
        <f>60000-13000</f>
        <v>47000</v>
      </c>
      <c r="J151" s="14"/>
    </row>
    <row r="152" spans="1:10" ht="25.5">
      <c r="A152" s="8"/>
      <c r="B152" s="64">
        <v>3142</v>
      </c>
      <c r="C152" s="8"/>
      <c r="D152" s="31" t="s">
        <v>100</v>
      </c>
      <c r="E152" s="80" t="s">
        <v>146</v>
      </c>
      <c r="F152" s="7"/>
      <c r="G152" s="7"/>
      <c r="H152" s="7"/>
      <c r="I152" s="58">
        <f>120000+25000+24500+500000</f>
        <v>669500</v>
      </c>
      <c r="J152" s="7"/>
    </row>
    <row r="153" spans="1:10" ht="25.5">
      <c r="A153" s="34" t="s">
        <v>178</v>
      </c>
      <c r="B153" s="28">
        <v>7340</v>
      </c>
      <c r="C153" s="70" t="s">
        <v>36</v>
      </c>
      <c r="D153" s="9" t="s">
        <v>179</v>
      </c>
      <c r="E153" s="45"/>
      <c r="F153" s="14"/>
      <c r="G153" s="14"/>
      <c r="H153" s="14"/>
      <c r="I153" s="74">
        <f>I154+I155</f>
        <v>91408.8</v>
      </c>
      <c r="J153" s="14"/>
    </row>
    <row r="154" spans="1:10" ht="38.25">
      <c r="A154" s="14"/>
      <c r="B154" s="65">
        <v>3143</v>
      </c>
      <c r="C154" s="72"/>
      <c r="D154" s="26" t="s">
        <v>176</v>
      </c>
      <c r="E154" s="87" t="s">
        <v>177</v>
      </c>
      <c r="F154" s="14"/>
      <c r="G154" s="14"/>
      <c r="H154" s="14"/>
      <c r="I154" s="59">
        <f>30000-15391.2</f>
        <v>14608.8</v>
      </c>
      <c r="J154" s="14"/>
    </row>
    <row r="155" spans="1:10" ht="38.25">
      <c r="A155" s="14"/>
      <c r="B155" s="65">
        <v>3143</v>
      </c>
      <c r="C155" s="93"/>
      <c r="D155" s="26" t="s">
        <v>176</v>
      </c>
      <c r="E155" s="87" t="s">
        <v>198</v>
      </c>
      <c r="F155" s="14"/>
      <c r="G155" s="14"/>
      <c r="H155" s="14"/>
      <c r="I155" s="59">
        <f>66800+10000</f>
        <v>76800</v>
      </c>
      <c r="J155" s="14"/>
    </row>
    <row r="156" spans="1:10" ht="38.25">
      <c r="A156" s="105">
        <v>1217350</v>
      </c>
      <c r="B156" s="28">
        <v>7350</v>
      </c>
      <c r="C156" s="70" t="s">
        <v>36</v>
      </c>
      <c r="D156" s="9" t="s">
        <v>37</v>
      </c>
      <c r="E156" s="80"/>
      <c r="F156" s="14"/>
      <c r="G156" s="14"/>
      <c r="H156" s="14"/>
      <c r="I156" s="74">
        <f>I157</f>
        <v>55300</v>
      </c>
      <c r="J156" s="14"/>
    </row>
    <row r="157" spans="1:10" ht="51">
      <c r="A157" s="8"/>
      <c r="B157" s="124">
        <v>2281</v>
      </c>
      <c r="C157" s="71"/>
      <c r="D157" s="31" t="s">
        <v>38</v>
      </c>
      <c r="E157" s="80" t="s">
        <v>147</v>
      </c>
      <c r="F157" s="14"/>
      <c r="G157" s="14"/>
      <c r="H157" s="14"/>
      <c r="I157" s="59">
        <v>55300</v>
      </c>
      <c r="J157" s="14"/>
    </row>
    <row r="158" spans="1:10" ht="51">
      <c r="A158" s="110">
        <v>1217369</v>
      </c>
      <c r="B158" s="99">
        <v>7369</v>
      </c>
      <c r="C158" s="70" t="s">
        <v>110</v>
      </c>
      <c r="D158" s="49" t="s">
        <v>197</v>
      </c>
      <c r="E158" s="80"/>
      <c r="F158" s="14"/>
      <c r="G158" s="14"/>
      <c r="H158" s="14"/>
      <c r="I158" s="74">
        <f>I159+I160</f>
        <v>17339084</v>
      </c>
      <c r="J158" s="14"/>
    </row>
    <row r="159" spans="1:10" ht="75.75" customHeight="1">
      <c r="A159" s="14"/>
      <c r="B159" s="64">
        <v>3142</v>
      </c>
      <c r="C159" s="8"/>
      <c r="D159" s="31" t="s">
        <v>100</v>
      </c>
      <c r="E159" s="45" t="s">
        <v>254</v>
      </c>
      <c r="F159" s="14"/>
      <c r="G159" s="14"/>
      <c r="H159" s="14"/>
      <c r="I159" s="59">
        <v>13703392</v>
      </c>
      <c r="J159" s="14"/>
    </row>
    <row r="160" spans="1:10" ht="75.75" customHeight="1">
      <c r="A160" s="14"/>
      <c r="B160" s="64">
        <v>3142</v>
      </c>
      <c r="C160" s="8"/>
      <c r="D160" s="31" t="s">
        <v>100</v>
      </c>
      <c r="E160" s="45" t="s">
        <v>162</v>
      </c>
      <c r="F160" s="14"/>
      <c r="G160" s="14"/>
      <c r="H160" s="14"/>
      <c r="I160" s="59">
        <f>2460203+1175489</f>
        <v>3635692</v>
      </c>
      <c r="J160" s="14"/>
    </row>
    <row r="161" spans="1:10" ht="51">
      <c r="A161" s="34" t="s">
        <v>103</v>
      </c>
      <c r="B161" s="111">
        <v>7461</v>
      </c>
      <c r="C161" s="34" t="s">
        <v>104</v>
      </c>
      <c r="D161" s="9" t="s">
        <v>105</v>
      </c>
      <c r="E161" s="14"/>
      <c r="F161" s="14"/>
      <c r="G161" s="14"/>
      <c r="H161" s="14"/>
      <c r="I161" s="27">
        <f>I162+I163+I164+I165</f>
        <v>19661834</v>
      </c>
      <c r="J161" s="14"/>
    </row>
    <row r="162" spans="1:10">
      <c r="A162" s="14"/>
      <c r="B162" s="64">
        <v>3132</v>
      </c>
      <c r="C162" s="64"/>
      <c r="D162" s="26" t="s">
        <v>20</v>
      </c>
      <c r="E162" s="85" t="s">
        <v>255</v>
      </c>
      <c r="F162" s="14"/>
      <c r="G162" s="14"/>
      <c r="H162" s="14"/>
      <c r="I162" s="62">
        <f>13187311-784945-340798+708182+230973</f>
        <v>13000723</v>
      </c>
      <c r="J162" s="14"/>
    </row>
    <row r="163" spans="1:10" ht="38.25">
      <c r="A163" s="14"/>
      <c r="B163" s="64">
        <v>3132</v>
      </c>
      <c r="C163" s="64"/>
      <c r="D163" s="26" t="s">
        <v>20</v>
      </c>
      <c r="E163" s="41" t="s">
        <v>256</v>
      </c>
      <c r="F163" s="14"/>
      <c r="G163" s="14"/>
      <c r="H163" s="14"/>
      <c r="I163" s="62">
        <v>47474</v>
      </c>
      <c r="J163" s="14"/>
    </row>
    <row r="164" spans="1:10" ht="25.5">
      <c r="A164" s="14"/>
      <c r="B164" s="65">
        <v>3142</v>
      </c>
      <c r="C164" s="72"/>
      <c r="D164" s="31" t="s">
        <v>100</v>
      </c>
      <c r="E164" s="54" t="s">
        <v>257</v>
      </c>
      <c r="F164" s="14"/>
      <c r="G164" s="14"/>
      <c r="H164" s="14"/>
      <c r="I164" s="62">
        <v>5117676</v>
      </c>
      <c r="J164" s="14"/>
    </row>
    <row r="165" spans="1:10" ht="25.5">
      <c r="A165" s="14"/>
      <c r="B165" s="65">
        <v>3142</v>
      </c>
      <c r="C165" s="72"/>
      <c r="D165" s="31" t="s">
        <v>100</v>
      </c>
      <c r="E165" s="98" t="s">
        <v>258</v>
      </c>
      <c r="F165" s="14"/>
      <c r="G165" s="14"/>
      <c r="H165" s="14"/>
      <c r="I165" s="62">
        <f>45000+2058961-358000-250000</f>
        <v>1495961</v>
      </c>
      <c r="J165" s="14"/>
    </row>
    <row r="166" spans="1:10">
      <c r="A166" s="5" t="s">
        <v>136</v>
      </c>
      <c r="B166" s="6">
        <v>7640</v>
      </c>
      <c r="C166" s="5" t="s">
        <v>50</v>
      </c>
      <c r="D166" s="33" t="s">
        <v>17</v>
      </c>
      <c r="E166" s="44"/>
      <c r="F166" s="14"/>
      <c r="G166" s="14"/>
      <c r="H166" s="14"/>
      <c r="I166" s="106">
        <f>I167</f>
        <v>9543.1500000000233</v>
      </c>
      <c r="J166" s="14"/>
    </row>
    <row r="167" spans="1:10" ht="52.5" customHeight="1">
      <c r="A167" s="14"/>
      <c r="B167" s="67" t="s">
        <v>64</v>
      </c>
      <c r="C167" s="65"/>
      <c r="D167" s="26" t="s">
        <v>65</v>
      </c>
      <c r="E167" s="85" t="s">
        <v>108</v>
      </c>
      <c r="F167" s="14"/>
      <c r="G167" s="14"/>
      <c r="H167" s="14"/>
      <c r="I167" s="109">
        <f>1248999-120000-569490-549965.85</f>
        <v>9543.1500000000233</v>
      </c>
      <c r="J167" s="14"/>
    </row>
    <row r="168" spans="1:10" ht="25.5">
      <c r="A168" s="34" t="s">
        <v>109</v>
      </c>
      <c r="B168" s="28">
        <v>7670</v>
      </c>
      <c r="C168" s="70" t="s">
        <v>110</v>
      </c>
      <c r="D168" s="9" t="s">
        <v>111</v>
      </c>
      <c r="E168" s="44"/>
      <c r="F168" s="14"/>
      <c r="G168" s="14"/>
      <c r="H168" s="14"/>
      <c r="I168" s="48">
        <f>I169</f>
        <v>6670000</v>
      </c>
      <c r="J168" s="14"/>
    </row>
    <row r="169" spans="1:10" ht="153">
      <c r="A169" s="14"/>
      <c r="B169" s="67" t="s">
        <v>64</v>
      </c>
      <c r="C169" s="65"/>
      <c r="D169" s="26" t="s">
        <v>65</v>
      </c>
      <c r="E169" s="45" t="s">
        <v>271</v>
      </c>
      <c r="F169" s="134"/>
      <c r="G169" s="134"/>
      <c r="H169" s="134"/>
      <c r="I169" s="62">
        <f>2250000+1000000+35000+15000+1500000+270000+1100000-270000+770000</f>
        <v>6670000</v>
      </c>
      <c r="J169" s="14"/>
    </row>
    <row r="170" spans="1:10" ht="25.5">
      <c r="A170" s="34" t="s">
        <v>112</v>
      </c>
      <c r="B170" s="28">
        <v>31</v>
      </c>
      <c r="C170" s="70"/>
      <c r="D170" s="49" t="s">
        <v>113</v>
      </c>
      <c r="E170" s="45"/>
      <c r="F170" s="14"/>
      <c r="G170" s="14"/>
      <c r="H170" s="14"/>
      <c r="I170" s="27">
        <f>I171+I173</f>
        <v>71500</v>
      </c>
      <c r="J170" s="14"/>
    </row>
    <row r="171" spans="1:10" ht="25.5">
      <c r="A171" s="112" t="s">
        <v>138</v>
      </c>
      <c r="B171" s="112" t="s">
        <v>40</v>
      </c>
      <c r="C171" s="112" t="s">
        <v>70</v>
      </c>
      <c r="D171" s="8" t="s">
        <v>41</v>
      </c>
      <c r="E171" s="45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67" t="s">
        <v>28</v>
      </c>
      <c r="C172" s="65"/>
      <c r="D172" s="26" t="s">
        <v>29</v>
      </c>
      <c r="E172" s="7" t="s">
        <v>117</v>
      </c>
      <c r="F172" s="14"/>
      <c r="G172" s="14"/>
      <c r="H172" s="14"/>
      <c r="I172" s="59">
        <f>25000+20000</f>
        <v>45000</v>
      </c>
      <c r="J172" s="14"/>
    </row>
    <row r="173" spans="1:10" ht="25.5">
      <c r="A173" s="78" t="s">
        <v>114</v>
      </c>
      <c r="B173" s="115">
        <v>7650</v>
      </c>
      <c r="C173" s="78" t="s">
        <v>110</v>
      </c>
      <c r="D173" s="15" t="s">
        <v>115</v>
      </c>
      <c r="E173" s="45"/>
      <c r="F173" s="14"/>
      <c r="G173" s="14"/>
      <c r="H173" s="14"/>
      <c r="I173" s="27">
        <f>I174</f>
        <v>26500</v>
      </c>
      <c r="J173" s="14"/>
    </row>
    <row r="174" spans="1:10" ht="38.25">
      <c r="A174" s="14"/>
      <c r="B174" s="120">
        <v>2281</v>
      </c>
      <c r="C174" s="5"/>
      <c r="D174" s="31" t="s">
        <v>38</v>
      </c>
      <c r="E174" s="50" t="s">
        <v>116</v>
      </c>
      <c r="F174" s="14"/>
      <c r="G174" s="14"/>
      <c r="H174" s="14"/>
      <c r="I174" s="59">
        <f>11000+15500</f>
        <v>26500</v>
      </c>
      <c r="J174" s="14"/>
    </row>
    <row r="175" spans="1:10">
      <c r="A175" s="34" t="s">
        <v>118</v>
      </c>
      <c r="B175" s="28">
        <v>37</v>
      </c>
      <c r="C175" s="30"/>
      <c r="D175" s="9" t="s">
        <v>119</v>
      </c>
      <c r="E175" s="45"/>
      <c r="F175" s="14"/>
      <c r="G175" s="14"/>
      <c r="H175" s="14"/>
      <c r="I175" s="27">
        <f>I176+I178</f>
        <v>20470</v>
      </c>
      <c r="J175" s="14"/>
    </row>
    <row r="176" spans="1:10" ht="51">
      <c r="A176" s="34" t="s">
        <v>137</v>
      </c>
      <c r="B176" s="114" t="s">
        <v>25</v>
      </c>
      <c r="C176" s="114" t="s">
        <v>26</v>
      </c>
      <c r="D176" s="24" t="s">
        <v>27</v>
      </c>
      <c r="E176" s="45"/>
      <c r="F176" s="14"/>
      <c r="G176" s="14"/>
      <c r="H176" s="14"/>
      <c r="I176" s="27">
        <f>I177</f>
        <v>8740</v>
      </c>
      <c r="J176" s="14"/>
    </row>
    <row r="177" spans="1:10" ht="25.5">
      <c r="A177" s="34"/>
      <c r="B177" s="67" t="s">
        <v>28</v>
      </c>
      <c r="C177" s="13"/>
      <c r="D177" s="26" t="s">
        <v>29</v>
      </c>
      <c r="E177" s="7" t="s">
        <v>260</v>
      </c>
      <c r="F177" s="14"/>
      <c r="G177" s="14"/>
      <c r="H177" s="14"/>
      <c r="I177" s="59">
        <f>10000+2000-3260</f>
        <v>8740</v>
      </c>
      <c r="J177" s="14"/>
    </row>
    <row r="178" spans="1:10" ht="25.5">
      <c r="A178" s="112" t="s">
        <v>139</v>
      </c>
      <c r="B178" s="112" t="s">
        <v>40</v>
      </c>
      <c r="C178" s="112" t="s">
        <v>70</v>
      </c>
      <c r="D178" s="8" t="s">
        <v>41</v>
      </c>
      <c r="E178" s="7"/>
      <c r="F178" s="14"/>
      <c r="G178" s="14"/>
      <c r="H178" s="14"/>
      <c r="I178" s="74">
        <f>I179</f>
        <v>11730</v>
      </c>
      <c r="J178" s="14"/>
    </row>
    <row r="179" spans="1:10" ht="28.5" customHeight="1">
      <c r="A179" s="34"/>
      <c r="B179" s="67" t="s">
        <v>28</v>
      </c>
      <c r="C179" s="13"/>
      <c r="D179" s="26" t="s">
        <v>29</v>
      </c>
      <c r="E179" s="7" t="s">
        <v>120</v>
      </c>
      <c r="F179" s="14"/>
      <c r="G179" s="14"/>
      <c r="H179" s="14"/>
      <c r="I179" s="59">
        <f>50000-38270</f>
        <v>11730</v>
      </c>
      <c r="J179" s="14"/>
    </row>
    <row r="180" spans="1:10" ht="15.75">
      <c r="A180" s="14"/>
      <c r="B180" s="14"/>
      <c r="C180" s="14"/>
      <c r="D180" s="14"/>
      <c r="E180" s="46" t="s">
        <v>106</v>
      </c>
      <c r="F180" s="14"/>
      <c r="G180" s="14"/>
      <c r="H180" s="14"/>
      <c r="I180" s="27">
        <f>I21+I52+I81+I88+I104+I123+I170+I175</f>
        <v>89776675.5</v>
      </c>
      <c r="J180" s="14"/>
    </row>
    <row r="181" spans="1:10" ht="14.25">
      <c r="A181" s="14"/>
      <c r="B181" s="14"/>
      <c r="C181" s="14"/>
      <c r="D181" s="14"/>
      <c r="E181" s="47" t="s">
        <v>107</v>
      </c>
      <c r="F181" s="14"/>
      <c r="G181" s="14"/>
      <c r="H181" s="14"/>
      <c r="I181" s="27">
        <f>I20+I180</f>
        <v>99931110.5</v>
      </c>
      <c r="J181" s="14"/>
    </row>
    <row r="183" spans="1:10" ht="15.75">
      <c r="D183" s="127" t="s">
        <v>272</v>
      </c>
      <c r="E183" s="128"/>
      <c r="F183" s="128"/>
      <c r="G183" s="128"/>
      <c r="H183" s="128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2020-12-11T08:11:21Z</cp:lastPrinted>
  <dcterms:created xsi:type="dcterms:W3CDTF">2019-12-16T13:20:45Z</dcterms:created>
  <dcterms:modified xsi:type="dcterms:W3CDTF">2020-12-14T10:46:27Z</dcterms:modified>
</cp:coreProperties>
</file>