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035" windowHeight="132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66" i="1"/>
  <c r="E166"/>
  <c r="F166"/>
  <c r="D167"/>
  <c r="E167"/>
  <c r="F167"/>
  <c r="D168"/>
  <c r="E168"/>
  <c r="F168"/>
  <c r="D169"/>
  <c r="E169"/>
  <c r="F169"/>
  <c r="D171"/>
  <c r="E171"/>
  <c r="F171"/>
  <c r="D172"/>
  <c r="E172"/>
  <c r="F172"/>
  <c r="D173"/>
  <c r="E173"/>
  <c r="F173"/>
  <c r="D175"/>
  <c r="E175"/>
  <c r="F175"/>
  <c r="D176"/>
  <c r="E176"/>
  <c r="F176"/>
  <c r="D177"/>
  <c r="E177"/>
  <c r="F177"/>
  <c r="D155"/>
  <c r="E155"/>
  <c r="F155"/>
  <c r="D156"/>
  <c r="E156"/>
  <c r="F156"/>
  <c r="D157"/>
  <c r="E157"/>
  <c r="F157"/>
  <c r="D158"/>
  <c r="E158"/>
  <c r="F158"/>
  <c r="D160"/>
  <c r="E160"/>
  <c r="F160"/>
  <c r="D161"/>
  <c r="E161"/>
  <c r="F161"/>
  <c r="D163"/>
  <c r="E163"/>
  <c r="F163"/>
  <c r="D164"/>
  <c r="E164"/>
  <c r="F164"/>
  <c r="D165"/>
  <c r="E165"/>
  <c r="F165"/>
  <c r="F86"/>
  <c r="F87" s="1"/>
  <c r="E86"/>
  <c r="E87" s="1"/>
  <c r="D86"/>
  <c r="D87" s="1"/>
  <c r="D41"/>
  <c r="D42" s="1"/>
  <c r="E41"/>
  <c r="E42" s="1"/>
  <c r="F41"/>
  <c r="F42" s="1"/>
  <c r="C39"/>
  <c r="D109"/>
  <c r="E109"/>
  <c r="F109"/>
  <c r="D110"/>
  <c r="E110"/>
  <c r="F110"/>
  <c r="D112"/>
  <c r="E112"/>
  <c r="F112"/>
  <c r="D113"/>
  <c r="E113"/>
  <c r="F113"/>
  <c r="D115"/>
  <c r="E115"/>
  <c r="F115"/>
  <c r="D116"/>
  <c r="E116"/>
  <c r="F116"/>
  <c r="D117"/>
  <c r="E117"/>
  <c r="F117"/>
  <c r="D118"/>
  <c r="E118"/>
  <c r="F118"/>
  <c r="D119"/>
  <c r="E119"/>
  <c r="F119"/>
  <c r="D120"/>
  <c r="E120"/>
  <c r="F120"/>
  <c r="D121"/>
  <c r="E121"/>
  <c r="F121"/>
  <c r="D122"/>
  <c r="E122"/>
  <c r="F122"/>
  <c r="D123"/>
  <c r="E123"/>
  <c r="F123"/>
  <c r="D125"/>
  <c r="E125"/>
  <c r="F125"/>
  <c r="D126"/>
  <c r="E126"/>
  <c r="F126"/>
  <c r="D127"/>
  <c r="E127"/>
  <c r="F127"/>
  <c r="D128"/>
  <c r="E128"/>
  <c r="F128"/>
  <c r="D129"/>
  <c r="E129"/>
  <c r="F129"/>
  <c r="D130"/>
  <c r="E130"/>
  <c r="F130"/>
  <c r="D131"/>
  <c r="E131"/>
  <c r="F131"/>
  <c r="D132"/>
  <c r="E132"/>
  <c r="F132"/>
  <c r="F108"/>
  <c r="E108"/>
  <c r="D108"/>
  <c r="C174"/>
  <c r="E174" s="1"/>
  <c r="C162"/>
  <c r="D162" s="1"/>
  <c r="C154"/>
  <c r="D154" s="1"/>
  <c r="C114"/>
  <c r="E114" s="1"/>
  <c r="F107"/>
  <c r="E107"/>
  <c r="D107"/>
  <c r="F106"/>
  <c r="E106"/>
  <c r="D106"/>
  <c r="C105"/>
  <c r="F59"/>
  <c r="F60"/>
  <c r="F61"/>
  <c r="F62"/>
  <c r="F64"/>
  <c r="F65"/>
  <c r="F67"/>
  <c r="F68"/>
  <c r="F69"/>
  <c r="F70"/>
  <c r="F71"/>
  <c r="F72"/>
  <c r="F73"/>
  <c r="F75"/>
  <c r="F76"/>
  <c r="F77"/>
  <c r="F79"/>
  <c r="F80"/>
  <c r="F81"/>
  <c r="E59"/>
  <c r="E60"/>
  <c r="E61"/>
  <c r="E62"/>
  <c r="E64"/>
  <c r="E65"/>
  <c r="E67"/>
  <c r="E68"/>
  <c r="E69"/>
  <c r="E70"/>
  <c r="E71"/>
  <c r="E72"/>
  <c r="E73"/>
  <c r="E75"/>
  <c r="E76"/>
  <c r="E77"/>
  <c r="E79"/>
  <c r="E80"/>
  <c r="E81"/>
  <c r="D81"/>
  <c r="D80"/>
  <c r="D79"/>
  <c r="C78"/>
  <c r="F78" s="1"/>
  <c r="D77"/>
  <c r="D76"/>
  <c r="D75"/>
  <c r="D73"/>
  <c r="D72"/>
  <c r="D71"/>
  <c r="D70"/>
  <c r="D69"/>
  <c r="D68"/>
  <c r="D67"/>
  <c r="C66"/>
  <c r="F66" s="1"/>
  <c r="D65"/>
  <c r="D64"/>
  <c r="D62"/>
  <c r="D61"/>
  <c r="D60"/>
  <c r="D59"/>
  <c r="C58"/>
  <c r="F58" s="1"/>
  <c r="F12"/>
  <c r="F13"/>
  <c r="F14"/>
  <c r="F15"/>
  <c r="F16"/>
  <c r="F18"/>
  <c r="F19"/>
  <c r="F21"/>
  <c r="F22"/>
  <c r="F23"/>
  <c r="F24"/>
  <c r="F25"/>
  <c r="F26"/>
  <c r="F27"/>
  <c r="F28"/>
  <c r="F29"/>
  <c r="F31"/>
  <c r="F32"/>
  <c r="F33"/>
  <c r="F34"/>
  <c r="F35"/>
  <c r="F36"/>
  <c r="F37"/>
  <c r="E12"/>
  <c r="E13"/>
  <c r="E14"/>
  <c r="E15"/>
  <c r="E16"/>
  <c r="E18"/>
  <c r="E19"/>
  <c r="E21"/>
  <c r="E22"/>
  <c r="E23"/>
  <c r="E24"/>
  <c r="E25"/>
  <c r="E26"/>
  <c r="E27"/>
  <c r="E28"/>
  <c r="E29"/>
  <c r="E31"/>
  <c r="E32"/>
  <c r="E33"/>
  <c r="E34"/>
  <c r="E35"/>
  <c r="E36"/>
  <c r="E37"/>
  <c r="D37"/>
  <c r="D36"/>
  <c r="D35"/>
  <c r="D34"/>
  <c r="D33"/>
  <c r="D32"/>
  <c r="D31"/>
  <c r="D29"/>
  <c r="D28"/>
  <c r="D27"/>
  <c r="D26"/>
  <c r="D25"/>
  <c r="D24"/>
  <c r="D23"/>
  <c r="D22"/>
  <c r="D21"/>
  <c r="C20"/>
  <c r="D20" s="1"/>
  <c r="D19"/>
  <c r="D18"/>
  <c r="D16"/>
  <c r="D15"/>
  <c r="D14"/>
  <c r="D13"/>
  <c r="D12"/>
  <c r="C11"/>
  <c r="D11" s="1"/>
  <c r="E162" l="1"/>
  <c r="E154"/>
  <c r="F174"/>
  <c r="D174"/>
  <c r="F162"/>
  <c r="F154"/>
  <c r="C63"/>
  <c r="E63" s="1"/>
  <c r="D105"/>
  <c r="F105"/>
  <c r="C111"/>
  <c r="D111" s="1"/>
  <c r="C159"/>
  <c r="F114"/>
  <c r="D114"/>
  <c r="E105"/>
  <c r="C178"/>
  <c r="E11"/>
  <c r="F11"/>
  <c r="D58"/>
  <c r="D66"/>
  <c r="D78"/>
  <c r="C82"/>
  <c r="E78"/>
  <c r="E66"/>
  <c r="E58"/>
  <c r="F63"/>
  <c r="E20"/>
  <c r="F20"/>
  <c r="C17"/>
  <c r="C10" s="1"/>
  <c r="E178" l="1"/>
  <c r="D178"/>
  <c r="F178"/>
  <c r="E159"/>
  <c r="D159"/>
  <c r="F159"/>
  <c r="D63"/>
  <c r="D104"/>
  <c r="C57"/>
  <c r="F111"/>
  <c r="F104" s="1"/>
  <c r="E111"/>
  <c r="C153"/>
  <c r="C104"/>
  <c r="C124" s="1"/>
  <c r="F10"/>
  <c r="E10"/>
  <c r="D17"/>
  <c r="F17"/>
  <c r="E17"/>
  <c r="D82"/>
  <c r="F82"/>
  <c r="E82"/>
  <c r="C30"/>
  <c r="D10"/>
  <c r="E153" l="1"/>
  <c r="F153"/>
  <c r="D153"/>
  <c r="C74"/>
  <c r="D57"/>
  <c r="E57"/>
  <c r="F57"/>
  <c r="C170"/>
  <c r="E104"/>
  <c r="E124"/>
  <c r="F124"/>
  <c r="C133"/>
  <c r="C135" s="1"/>
  <c r="D124"/>
  <c r="F30"/>
  <c r="E30"/>
  <c r="C38"/>
  <c r="C40" s="1"/>
  <c r="D30"/>
  <c r="E170" l="1"/>
  <c r="E179" s="1"/>
  <c r="E181" s="1"/>
  <c r="E182" s="1"/>
  <c r="D170"/>
  <c r="D179" s="1"/>
  <c r="D181" s="1"/>
  <c r="D182" s="1"/>
  <c r="F170"/>
  <c r="F179" s="1"/>
  <c r="F181" s="1"/>
  <c r="F182" s="1"/>
  <c r="C41"/>
  <c r="C42" s="1"/>
  <c r="C137"/>
  <c r="C136"/>
  <c r="F74"/>
  <c r="C83"/>
  <c r="C85" s="1"/>
  <c r="C86" s="1"/>
  <c r="E74"/>
  <c r="D74"/>
  <c r="F133"/>
  <c r="F135" s="1"/>
  <c r="D133"/>
  <c r="E133"/>
  <c r="E135" s="1"/>
  <c r="C179"/>
  <c r="C181" s="1"/>
  <c r="C182" s="1"/>
  <c r="F38"/>
  <c r="E38"/>
  <c r="D38"/>
  <c r="E137" l="1"/>
  <c r="E136"/>
  <c r="F137"/>
  <c r="F136"/>
  <c r="D135"/>
  <c r="D137" l="1"/>
  <c r="D136"/>
</calcChain>
</file>

<file path=xl/sharedStrings.xml><?xml version="1.0" encoding="utf-8"?>
<sst xmlns="http://schemas.openxmlformats.org/spreadsheetml/2006/main" count="189" uniqueCount="63">
  <si>
    <t>Виробнича собівартість, усього, зокрема:</t>
  </si>
  <si>
    <t>прямі матеріальні витрати, зокрема:</t>
  </si>
  <si>
    <t>покупна вода</t>
  </si>
  <si>
    <t>покупна вода у природному стані</t>
  </si>
  <si>
    <t>електроенергія</t>
  </si>
  <si>
    <t>інші прямі матеріальні витрати</t>
  </si>
  <si>
    <t>прямі витрати на оплату праці</t>
  </si>
  <si>
    <t>інші прямі витрати, зокрема:</t>
  </si>
  <si>
    <t>єдиний внесок на загальнообов’язкове державне соціальне страхування працівників</t>
  </si>
  <si>
    <t>амортизація основних виробничих засобів та нематеріальних активів, безпосередньо пов’язаних із наданням послуги</t>
  </si>
  <si>
    <t>інші прямі витрати:</t>
  </si>
  <si>
    <t>контроль насосного обладнання, підкачка</t>
  </si>
  <si>
    <t>ремонт насосного обладнання, оренда</t>
  </si>
  <si>
    <t>підкачка води</t>
  </si>
  <si>
    <t>інші</t>
  </si>
  <si>
    <t>загальновиробничі витрати</t>
  </si>
  <si>
    <t>Адміністративні витрати</t>
  </si>
  <si>
    <t>Витрати на збут</t>
  </si>
  <si>
    <t>Інші операційні витрати</t>
  </si>
  <si>
    <t>Фінансові витрати</t>
  </si>
  <si>
    <t>Усього витрат повної собівартості</t>
  </si>
  <si>
    <t>Витрати на відшкодування втрат</t>
  </si>
  <si>
    <t xml:space="preserve">Планований прибуток </t>
  </si>
  <si>
    <t>податок на прибуток</t>
  </si>
  <si>
    <t>чистий прибуток, зокрема:</t>
  </si>
  <si>
    <t>дивіденди</t>
  </si>
  <si>
    <t>резервний фонд (капітал)</t>
  </si>
  <si>
    <t>на розвиток виробництва (виробничі інвестиції)</t>
  </si>
  <si>
    <t>інше використання прибутку</t>
  </si>
  <si>
    <t>Вартість водопостачання для споживачів за відповідними тарифами</t>
  </si>
  <si>
    <t>Обсяг водопостачання споживачам, усього,зокрема на потреби (тис. куб. м):</t>
  </si>
  <si>
    <t>Середньозважений тариф</t>
  </si>
  <si>
    <t>Лабузький П.М.</t>
  </si>
  <si>
    <t>інші прямі витрати</t>
  </si>
  <si>
    <t>Податок на додану вартість</t>
  </si>
  <si>
    <t>до рішення виконавчого комітету</t>
  </si>
  <si>
    <t>Ніжинської міської ради</t>
  </si>
  <si>
    <t xml:space="preserve"> №              від                  2021р.</t>
  </si>
  <si>
    <t>Додаток  1</t>
  </si>
  <si>
    <t xml:space="preserve">Структура тарифу на послугу з централізованого водопостачання  по </t>
  </si>
  <si>
    <t xml:space="preserve"> комунальному підприємству "Ніжинське управління водопровідно каналізаційного господарства"</t>
  </si>
  <si>
    <t>№ пп</t>
  </si>
  <si>
    <t>Найменування показників</t>
  </si>
  <si>
    <t>Сумарні тарифні витрати, тис.грн. на рік</t>
  </si>
  <si>
    <t>для потреб населення  за індивідуальними договорами</t>
  </si>
  <si>
    <t>для потреб бюджетних установ</t>
  </si>
  <si>
    <t>для потреб інших споживачів (крім населення)</t>
  </si>
  <si>
    <t xml:space="preserve">Тарифи, грн/м куб </t>
  </si>
  <si>
    <t>Додаток  2</t>
  </si>
  <si>
    <t>послуги сторонніх підприємств з очистки стоків</t>
  </si>
  <si>
    <t>перекачка фекальних скидів</t>
  </si>
  <si>
    <t>Витрати повної собівартості, усього</t>
  </si>
  <si>
    <t>Планований прибуток</t>
  </si>
  <si>
    <t>Вартість водовідведення споживачам за відповідними тарифами</t>
  </si>
  <si>
    <t xml:space="preserve">Тариф на централізоване водопостачання </t>
  </si>
  <si>
    <t>Тариф на централізоване водопостачання з урахуванням ПДВ</t>
  </si>
  <si>
    <t xml:space="preserve">Структура тарифу на послугу з централізованого водовідведення  по </t>
  </si>
  <si>
    <t>Тариф на централізоване водовідведення з урахуванням ПДВ</t>
  </si>
  <si>
    <t>Додаток  3</t>
  </si>
  <si>
    <t xml:space="preserve">Структура витрат на послугу з централізованого водопостачання  по </t>
  </si>
  <si>
    <t xml:space="preserve">Структура витрат на послугу з централізованого водовідведення  по </t>
  </si>
  <si>
    <t>Директор КП "НУВКГ"</t>
  </si>
  <si>
    <t>Додаток  4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</si>
</sst>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7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2" fontId="8" fillId="0" borderId="7" xfId="0" applyNumberFormat="1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7" xfId="0" applyFont="1" applyFill="1" applyBorder="1" applyAlignment="1">
      <alignment vertical="top" wrapText="1"/>
    </xf>
    <xf numFmtId="2" fontId="8" fillId="0" borderId="7" xfId="0" applyNumberFormat="1" applyFont="1" applyFill="1" applyBorder="1" applyAlignment="1">
      <alignment vertical="top" wrapText="1"/>
    </xf>
    <xf numFmtId="2" fontId="8" fillId="0" borderId="8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2" fontId="8" fillId="0" borderId="1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9" fillId="0" borderId="10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/>
    </xf>
    <xf numFmtId="0" fontId="9" fillId="0" borderId="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vertical="top" wrapText="1"/>
    </xf>
    <xf numFmtId="2" fontId="8" fillId="0" borderId="11" xfId="0" applyNumberFormat="1" applyFont="1" applyBorder="1" applyAlignment="1">
      <alignment vertical="top" wrapText="1"/>
    </xf>
    <xf numFmtId="0" fontId="9" fillId="0" borderId="12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6" fillId="0" borderId="4" xfId="0" applyFont="1" applyBorder="1" applyAlignment="1">
      <alignment vertical="top" wrapText="1"/>
    </xf>
    <xf numFmtId="0" fontId="9" fillId="0" borderId="1" xfId="2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5" fillId="0" borderId="0" xfId="2" applyFont="1" applyAlignment="1">
      <alignment horizontal="right"/>
    </xf>
    <xf numFmtId="2" fontId="8" fillId="0" borderId="1" xfId="0" applyNumberFormat="1" applyFont="1" applyFill="1" applyBorder="1" applyAlignment="1">
      <alignment vertical="top" wrapText="1"/>
    </xf>
    <xf numFmtId="2" fontId="8" fillId="0" borderId="8" xfId="0" applyNumberFormat="1" applyFont="1" applyBorder="1" applyAlignment="1">
      <alignment vertical="top" wrapText="1"/>
    </xf>
    <xf numFmtId="2" fontId="8" fillId="0" borderId="0" xfId="0" applyNumberFormat="1" applyFont="1" applyBorder="1" applyAlignment="1">
      <alignment vertical="top" wrapText="1"/>
    </xf>
    <xf numFmtId="0" fontId="0" fillId="0" borderId="10" xfId="0" applyBorder="1"/>
    <xf numFmtId="2" fontId="8" fillId="0" borderId="14" xfId="0" applyNumberFormat="1" applyFont="1" applyBorder="1" applyAlignment="1">
      <alignment vertical="top" wrapText="1"/>
    </xf>
    <xf numFmtId="2" fontId="8" fillId="0" borderId="10" xfId="0" applyNumberFormat="1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1" fontId="11" fillId="0" borderId="1" xfId="2" applyNumberFormat="1" applyFont="1" applyBorder="1" applyAlignment="1">
      <alignment horizontal="center"/>
    </xf>
    <xf numFmtId="0" fontId="6" fillId="0" borderId="0" xfId="0" applyFont="1" applyFill="1" applyBorder="1" applyAlignment="1">
      <alignment vertical="top" wrapText="1"/>
    </xf>
    <xf numFmtId="0" fontId="12" fillId="0" borderId="6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</cellXfs>
  <cellStyles count="3">
    <cellStyle name="Обычный" xfId="0" builtinId="0"/>
    <cellStyle name="Обычный 14" xfId="1"/>
    <cellStyle name="Обычный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5"/>
  <sheetViews>
    <sheetView tabSelected="1" workbookViewId="0">
      <selection activeCell="A45" sqref="A45:XFD45"/>
    </sheetView>
  </sheetViews>
  <sheetFormatPr defaultRowHeight="15"/>
  <cols>
    <col min="1" max="1" width="3.85546875" customWidth="1"/>
    <col min="2" max="2" width="39" customWidth="1"/>
    <col min="3" max="3" width="15.42578125" customWidth="1"/>
    <col min="4" max="4" width="15.7109375" customWidth="1"/>
    <col min="5" max="5" width="12.42578125" customWidth="1"/>
    <col min="6" max="6" width="11.140625" customWidth="1"/>
  </cols>
  <sheetData>
    <row r="1" spans="1:8">
      <c r="C1" s="33" t="s">
        <v>38</v>
      </c>
      <c r="D1" s="33"/>
      <c r="E1" s="33"/>
      <c r="F1" s="33"/>
      <c r="G1" s="33"/>
      <c r="H1" s="33"/>
    </row>
    <row r="2" spans="1:8">
      <c r="C2" s="33" t="s">
        <v>35</v>
      </c>
      <c r="D2" s="33"/>
      <c r="E2" s="33"/>
      <c r="F2" s="33"/>
      <c r="G2" s="33"/>
      <c r="H2" s="33"/>
    </row>
    <row r="3" spans="1:8">
      <c r="C3" s="33" t="s">
        <v>36</v>
      </c>
      <c r="D3" s="33"/>
      <c r="E3" s="33"/>
      <c r="F3" s="33"/>
      <c r="G3" s="33"/>
      <c r="H3" s="33"/>
    </row>
    <row r="4" spans="1:8">
      <c r="C4" s="33" t="s">
        <v>37</v>
      </c>
      <c r="D4" s="33"/>
      <c r="E4" s="33"/>
      <c r="F4" s="33"/>
      <c r="G4" s="33"/>
      <c r="H4" s="33"/>
    </row>
    <row r="5" spans="1:8" ht="24" customHeight="1">
      <c r="A5" s="30" t="s">
        <v>39</v>
      </c>
      <c r="B5" s="30"/>
      <c r="C5" s="30"/>
      <c r="D5" s="30"/>
      <c r="E5" s="30"/>
      <c r="F5" s="30"/>
      <c r="G5" s="30"/>
      <c r="H5" s="30"/>
    </row>
    <row r="6" spans="1:8" ht="25.5" customHeight="1">
      <c r="A6" s="45" t="s">
        <v>40</v>
      </c>
      <c r="B6" s="46"/>
      <c r="C6" s="46"/>
      <c r="D6" s="46"/>
      <c r="E6" s="46"/>
      <c r="F6" s="46"/>
      <c r="G6" s="46"/>
      <c r="H6" s="46"/>
    </row>
    <row r="7" spans="1:8" ht="25.5" customHeight="1">
      <c r="A7" s="28" t="s">
        <v>41</v>
      </c>
      <c r="B7" s="25" t="s">
        <v>42</v>
      </c>
      <c r="C7" s="18" t="s">
        <v>43</v>
      </c>
      <c r="D7" s="19" t="s">
        <v>47</v>
      </c>
      <c r="E7" s="19"/>
      <c r="F7" s="19"/>
    </row>
    <row r="8" spans="1:8" ht="56.25">
      <c r="A8" s="28"/>
      <c r="B8" s="26"/>
      <c r="C8" s="20"/>
      <c r="D8" s="21" t="s">
        <v>44</v>
      </c>
      <c r="E8" s="21" t="s">
        <v>45</v>
      </c>
      <c r="F8" s="22" t="s">
        <v>46</v>
      </c>
    </row>
    <row r="9" spans="1:8">
      <c r="A9" s="29"/>
      <c r="B9" s="16"/>
      <c r="C9" s="16"/>
      <c r="D9" s="17"/>
      <c r="F9" s="1"/>
    </row>
    <row r="10" spans="1:8" ht="31.5">
      <c r="A10" s="1"/>
      <c r="B10" s="27" t="s">
        <v>0</v>
      </c>
      <c r="C10" s="15">
        <f>C11+C16+C17+C25</f>
        <v>21477.159999999996</v>
      </c>
      <c r="D10" s="23">
        <f>C10/2023</f>
        <v>10.61649036085022</v>
      </c>
      <c r="E10" s="23">
        <f>C10/2023</f>
        <v>10.61649036085022</v>
      </c>
      <c r="F10" s="15">
        <f>C10/2023</f>
        <v>10.61649036085022</v>
      </c>
    </row>
    <row r="11" spans="1:8" ht="16.5" thickBot="1">
      <c r="A11" s="1"/>
      <c r="B11" s="4" t="s">
        <v>1</v>
      </c>
      <c r="C11" s="8">
        <f>C12+C13+C14+C15</f>
        <v>7187.2099999999991</v>
      </c>
      <c r="D11" s="24">
        <f t="shared" ref="D11:D38" si="0">C11/2023</f>
        <v>3.5527483934750368</v>
      </c>
      <c r="E11" s="23">
        <f t="shared" ref="E11:E38" si="1">C11/2023</f>
        <v>3.5527483934750368</v>
      </c>
      <c r="F11" s="15">
        <f t="shared" ref="F11:F38" si="2">C11/2023</f>
        <v>3.5527483934750368</v>
      </c>
    </row>
    <row r="12" spans="1:8" ht="16.5" thickBot="1">
      <c r="A12" s="1"/>
      <c r="B12" s="4" t="s">
        <v>2</v>
      </c>
      <c r="C12" s="9"/>
      <c r="D12" s="24">
        <f t="shared" si="0"/>
        <v>0</v>
      </c>
      <c r="E12" s="23">
        <f t="shared" si="1"/>
        <v>0</v>
      </c>
      <c r="F12" s="15">
        <f t="shared" si="2"/>
        <v>0</v>
      </c>
    </row>
    <row r="13" spans="1:8" ht="16.5" thickBot="1">
      <c r="A13" s="1"/>
      <c r="B13" s="4" t="s">
        <v>3</v>
      </c>
      <c r="C13" s="10"/>
      <c r="D13" s="24">
        <f t="shared" si="0"/>
        <v>0</v>
      </c>
      <c r="E13" s="23">
        <f t="shared" si="1"/>
        <v>0</v>
      </c>
      <c r="F13" s="15">
        <f t="shared" si="2"/>
        <v>0</v>
      </c>
    </row>
    <row r="14" spans="1:8" ht="16.5" thickBot="1">
      <c r="A14" s="1"/>
      <c r="B14" s="4" t="s">
        <v>4</v>
      </c>
      <c r="C14" s="10">
        <v>6899.48</v>
      </c>
      <c r="D14" s="24">
        <f t="shared" si="0"/>
        <v>3.4105190311418685</v>
      </c>
      <c r="E14" s="23">
        <f t="shared" si="1"/>
        <v>3.4105190311418685</v>
      </c>
      <c r="F14" s="15">
        <f t="shared" si="2"/>
        <v>3.4105190311418685</v>
      </c>
    </row>
    <row r="15" spans="1:8" ht="16.5" thickBot="1">
      <c r="A15" s="1"/>
      <c r="B15" s="4" t="s">
        <v>5</v>
      </c>
      <c r="C15" s="11">
        <v>287.73</v>
      </c>
      <c r="D15" s="24">
        <f t="shared" si="0"/>
        <v>0.14222936233316857</v>
      </c>
      <c r="E15" s="23">
        <f t="shared" si="1"/>
        <v>0.14222936233316857</v>
      </c>
      <c r="F15" s="15">
        <f t="shared" si="2"/>
        <v>0.14222936233316857</v>
      </c>
    </row>
    <row r="16" spans="1:8" ht="16.5" thickBot="1">
      <c r="A16" s="1"/>
      <c r="B16" s="4" t="s">
        <v>6</v>
      </c>
      <c r="C16" s="10">
        <v>5417.23</v>
      </c>
      <c r="D16" s="24">
        <f t="shared" si="0"/>
        <v>2.6778200692041518</v>
      </c>
      <c r="E16" s="23">
        <f t="shared" si="1"/>
        <v>2.6778200692041518</v>
      </c>
      <c r="F16" s="15">
        <f t="shared" si="2"/>
        <v>2.6778200692041518</v>
      </c>
    </row>
    <row r="17" spans="1:6" ht="16.5" thickBot="1">
      <c r="A17" s="1"/>
      <c r="B17" s="5" t="s">
        <v>7</v>
      </c>
      <c r="C17" s="12">
        <f>C18+C19+C20</f>
        <v>2111.3199999999997</v>
      </c>
      <c r="D17" s="24">
        <f t="shared" si="0"/>
        <v>1.0436579337617398</v>
      </c>
      <c r="E17" s="23">
        <f t="shared" si="1"/>
        <v>1.0436579337617398</v>
      </c>
      <c r="F17" s="15">
        <f t="shared" si="2"/>
        <v>1.0436579337617398</v>
      </c>
    </row>
    <row r="18" spans="1:6" ht="48" thickBot="1">
      <c r="A18" s="1"/>
      <c r="B18" s="27" t="s">
        <v>8</v>
      </c>
      <c r="C18" s="13">
        <v>1057.0999999999999</v>
      </c>
      <c r="D18" s="24">
        <f t="shared" si="0"/>
        <v>0.5225407810182896</v>
      </c>
      <c r="E18" s="23">
        <f t="shared" si="1"/>
        <v>0.5225407810182896</v>
      </c>
      <c r="F18" s="15">
        <f t="shared" si="2"/>
        <v>0.5225407810182896</v>
      </c>
    </row>
    <row r="19" spans="1:6" ht="63.75" thickBot="1">
      <c r="A19" s="1"/>
      <c r="B19" s="4" t="s">
        <v>9</v>
      </c>
      <c r="C19" s="10">
        <v>825.77</v>
      </c>
      <c r="D19" s="24">
        <f t="shared" si="0"/>
        <v>0.4081908057340583</v>
      </c>
      <c r="E19" s="23">
        <f t="shared" si="1"/>
        <v>0.4081908057340583</v>
      </c>
      <c r="F19" s="15">
        <f t="shared" si="2"/>
        <v>0.4081908057340583</v>
      </c>
    </row>
    <row r="20" spans="1:6" ht="16.5" thickBot="1">
      <c r="A20" s="1"/>
      <c r="B20" s="4" t="s">
        <v>10</v>
      </c>
      <c r="C20" s="11">
        <f>C21+C22+C23+C24</f>
        <v>228.45000000000002</v>
      </c>
      <c r="D20" s="24">
        <f t="shared" si="0"/>
        <v>0.112926347009392</v>
      </c>
      <c r="E20" s="23">
        <f t="shared" si="1"/>
        <v>0.112926347009392</v>
      </c>
      <c r="F20" s="15">
        <f t="shared" si="2"/>
        <v>0.112926347009392</v>
      </c>
    </row>
    <row r="21" spans="1:6" ht="32.25" thickBot="1">
      <c r="A21" s="1"/>
      <c r="B21" s="4" t="s">
        <v>11</v>
      </c>
      <c r="C21" s="11">
        <v>182.57</v>
      </c>
      <c r="D21" s="24">
        <f t="shared" si="0"/>
        <v>9.0247157686604046E-2</v>
      </c>
      <c r="E21" s="23">
        <f t="shared" si="1"/>
        <v>9.0247157686604046E-2</v>
      </c>
      <c r="F21" s="15">
        <f t="shared" si="2"/>
        <v>9.0247157686604046E-2</v>
      </c>
    </row>
    <row r="22" spans="1:6" ht="32.25" thickBot="1">
      <c r="A22" s="1"/>
      <c r="B22" s="4" t="s">
        <v>12</v>
      </c>
      <c r="C22" s="11">
        <v>10.77</v>
      </c>
      <c r="D22" s="24">
        <f t="shared" si="0"/>
        <v>5.3237765694513096E-3</v>
      </c>
      <c r="E22" s="23">
        <f t="shared" si="1"/>
        <v>5.3237765694513096E-3</v>
      </c>
      <c r="F22" s="15">
        <f t="shared" si="2"/>
        <v>5.3237765694513096E-3</v>
      </c>
    </row>
    <row r="23" spans="1:6" ht="16.5" thickBot="1">
      <c r="A23" s="1"/>
      <c r="B23" s="4" t="s">
        <v>13</v>
      </c>
      <c r="C23" s="11">
        <v>23.39</v>
      </c>
      <c r="D23" s="24">
        <f t="shared" si="0"/>
        <v>1.1562036579337617E-2</v>
      </c>
      <c r="E23" s="23">
        <f t="shared" si="1"/>
        <v>1.1562036579337617E-2</v>
      </c>
      <c r="F23" s="15">
        <f t="shared" si="2"/>
        <v>1.1562036579337617E-2</v>
      </c>
    </row>
    <row r="24" spans="1:6" ht="16.5" thickBot="1">
      <c r="A24" s="1"/>
      <c r="B24" s="4" t="s">
        <v>14</v>
      </c>
      <c r="C24" s="11">
        <v>11.72</v>
      </c>
      <c r="D24" s="24">
        <f t="shared" si="0"/>
        <v>5.7933761739990116E-3</v>
      </c>
      <c r="E24" s="23">
        <f t="shared" si="1"/>
        <v>5.7933761739990116E-3</v>
      </c>
      <c r="F24" s="15">
        <f t="shared" si="2"/>
        <v>5.7933761739990116E-3</v>
      </c>
    </row>
    <row r="25" spans="1:6" ht="16.5" thickBot="1">
      <c r="A25" s="1"/>
      <c r="B25" s="7" t="s">
        <v>15</v>
      </c>
      <c r="C25" s="8">
        <v>6761.4</v>
      </c>
      <c r="D25" s="24">
        <f t="shared" si="0"/>
        <v>3.3422639644092929</v>
      </c>
      <c r="E25" s="23">
        <f t="shared" si="1"/>
        <v>3.3422639644092929</v>
      </c>
      <c r="F25" s="15">
        <f t="shared" si="2"/>
        <v>3.3422639644092929</v>
      </c>
    </row>
    <row r="26" spans="1:6" ht="16.5" thickBot="1">
      <c r="A26" s="1"/>
      <c r="B26" s="4" t="s">
        <v>16</v>
      </c>
      <c r="C26" s="9">
        <v>1711.28</v>
      </c>
      <c r="D26" s="24">
        <f t="shared" si="0"/>
        <v>0.8459120118635689</v>
      </c>
      <c r="E26" s="23">
        <f t="shared" si="1"/>
        <v>0.8459120118635689</v>
      </c>
      <c r="F26" s="15">
        <f t="shared" si="2"/>
        <v>0.8459120118635689</v>
      </c>
    </row>
    <row r="27" spans="1:6" ht="16.5" thickBot="1">
      <c r="A27" s="1"/>
      <c r="B27" s="4" t="s">
        <v>17</v>
      </c>
      <c r="C27" s="9">
        <v>1207.4100000000001</v>
      </c>
      <c r="D27" s="24">
        <f t="shared" si="0"/>
        <v>0.59684132476520024</v>
      </c>
      <c r="E27" s="23">
        <f t="shared" si="1"/>
        <v>0.59684132476520024</v>
      </c>
      <c r="F27" s="15">
        <f t="shared" si="2"/>
        <v>0.59684132476520024</v>
      </c>
    </row>
    <row r="28" spans="1:6" ht="16.5" thickBot="1">
      <c r="A28" s="1"/>
      <c r="B28" s="4" t="s">
        <v>18</v>
      </c>
      <c r="C28" s="9"/>
      <c r="D28" s="24">
        <f t="shared" si="0"/>
        <v>0</v>
      </c>
      <c r="E28" s="23">
        <f t="shared" si="1"/>
        <v>0</v>
      </c>
      <c r="F28" s="15">
        <f t="shared" si="2"/>
        <v>0</v>
      </c>
    </row>
    <row r="29" spans="1:6" ht="16.5" thickBot="1">
      <c r="A29" s="1"/>
      <c r="B29" s="4" t="s">
        <v>19</v>
      </c>
      <c r="C29" s="9"/>
      <c r="D29" s="24">
        <f t="shared" si="0"/>
        <v>0</v>
      </c>
      <c r="E29" s="23">
        <f t="shared" si="1"/>
        <v>0</v>
      </c>
      <c r="F29" s="15">
        <f t="shared" si="2"/>
        <v>0</v>
      </c>
    </row>
    <row r="30" spans="1:6" ht="16.5" thickBot="1">
      <c r="A30" s="1"/>
      <c r="B30" s="4" t="s">
        <v>20</v>
      </c>
      <c r="C30" s="8">
        <f>C10+C26+C27+C28+C29</f>
        <v>24395.849999999995</v>
      </c>
      <c r="D30" s="24">
        <f t="shared" si="0"/>
        <v>12.059243697478989</v>
      </c>
      <c r="E30" s="23">
        <f t="shared" si="1"/>
        <v>12.059243697478989</v>
      </c>
      <c r="F30" s="15">
        <f t="shared" si="2"/>
        <v>12.059243697478989</v>
      </c>
    </row>
    <row r="31" spans="1:6" ht="16.5" thickBot="1">
      <c r="A31" s="1"/>
      <c r="B31" s="4" t="s">
        <v>21</v>
      </c>
      <c r="C31" s="9"/>
      <c r="D31" s="24">
        <f t="shared" si="0"/>
        <v>0</v>
      </c>
      <c r="E31" s="23">
        <f t="shared" si="1"/>
        <v>0</v>
      </c>
      <c r="F31" s="15">
        <f t="shared" si="2"/>
        <v>0</v>
      </c>
    </row>
    <row r="32" spans="1:6" ht="16.5" thickBot="1">
      <c r="A32" s="1"/>
      <c r="B32" s="4" t="s">
        <v>22</v>
      </c>
      <c r="C32" s="9"/>
      <c r="D32" s="24">
        <f t="shared" si="0"/>
        <v>0</v>
      </c>
      <c r="E32" s="23">
        <f t="shared" si="1"/>
        <v>0</v>
      </c>
      <c r="F32" s="15">
        <f t="shared" si="2"/>
        <v>0</v>
      </c>
    </row>
    <row r="33" spans="1:8" ht="16.5" thickBot="1">
      <c r="A33" s="1"/>
      <c r="B33" s="4" t="s">
        <v>23</v>
      </c>
      <c r="C33" s="9"/>
      <c r="D33" s="24">
        <f t="shared" si="0"/>
        <v>0</v>
      </c>
      <c r="E33" s="23">
        <f t="shared" si="1"/>
        <v>0</v>
      </c>
      <c r="F33" s="15">
        <f t="shared" si="2"/>
        <v>0</v>
      </c>
    </row>
    <row r="34" spans="1:8" ht="16.5" thickBot="1">
      <c r="A34" s="1"/>
      <c r="B34" s="4" t="s">
        <v>24</v>
      </c>
      <c r="C34" s="9"/>
      <c r="D34" s="24">
        <f t="shared" si="0"/>
        <v>0</v>
      </c>
      <c r="E34" s="23">
        <f t="shared" si="1"/>
        <v>0</v>
      </c>
      <c r="F34" s="15">
        <f t="shared" si="2"/>
        <v>0</v>
      </c>
    </row>
    <row r="35" spans="1:8" ht="16.5" thickBot="1">
      <c r="A35" s="1"/>
      <c r="B35" s="4" t="s">
        <v>26</v>
      </c>
      <c r="C35" s="9"/>
      <c r="D35" s="24">
        <f t="shared" si="0"/>
        <v>0</v>
      </c>
      <c r="E35" s="23">
        <f t="shared" si="1"/>
        <v>0</v>
      </c>
      <c r="F35" s="15">
        <f t="shared" si="2"/>
        <v>0</v>
      </c>
    </row>
    <row r="36" spans="1:8" ht="32.25" thickBot="1">
      <c r="A36" s="1"/>
      <c r="B36" s="4" t="s">
        <v>27</v>
      </c>
      <c r="C36" s="9"/>
      <c r="D36" s="24">
        <f t="shared" si="0"/>
        <v>0</v>
      </c>
      <c r="E36" s="23">
        <f t="shared" si="1"/>
        <v>0</v>
      </c>
      <c r="F36" s="15">
        <f t="shared" si="2"/>
        <v>0</v>
      </c>
    </row>
    <row r="37" spans="1:8" ht="16.5" thickBot="1">
      <c r="A37" s="1"/>
      <c r="B37" s="4" t="s">
        <v>28</v>
      </c>
      <c r="C37" s="9"/>
      <c r="D37" s="24">
        <f t="shared" si="0"/>
        <v>0</v>
      </c>
      <c r="E37" s="23">
        <f t="shared" si="1"/>
        <v>0</v>
      </c>
      <c r="F37" s="15">
        <f t="shared" si="2"/>
        <v>0</v>
      </c>
    </row>
    <row r="38" spans="1:8" ht="33" customHeight="1" thickBot="1">
      <c r="A38" s="1"/>
      <c r="B38" s="4" t="s">
        <v>29</v>
      </c>
      <c r="C38" s="8">
        <f>C30+C32</f>
        <v>24395.849999999995</v>
      </c>
      <c r="D38" s="24">
        <f t="shared" si="0"/>
        <v>12.059243697478989</v>
      </c>
      <c r="E38" s="23">
        <f t="shared" si="1"/>
        <v>12.059243697478989</v>
      </c>
      <c r="F38" s="15">
        <f t="shared" si="2"/>
        <v>12.059243697478989</v>
      </c>
    </row>
    <row r="39" spans="1:8" ht="31.5" customHeight="1">
      <c r="A39" s="37"/>
      <c r="B39" s="5" t="s">
        <v>30</v>
      </c>
      <c r="C39" s="14">
        <f>D39+E39+F39</f>
        <v>2022.9999999999998</v>
      </c>
      <c r="D39" s="42">
        <v>1770.1</v>
      </c>
      <c r="E39" s="41">
        <v>95.1</v>
      </c>
      <c r="F39" s="41">
        <v>157.80000000000001</v>
      </c>
    </row>
    <row r="40" spans="1:8" ht="15.75">
      <c r="A40" s="1"/>
      <c r="B40" s="6" t="s">
        <v>31</v>
      </c>
      <c r="C40" s="15">
        <f>C38/C39</f>
        <v>12.05924369747899</v>
      </c>
      <c r="D40" s="15">
        <v>12.06</v>
      </c>
      <c r="E40" s="15">
        <v>12.06</v>
      </c>
      <c r="F40" s="15">
        <v>12.06</v>
      </c>
    </row>
    <row r="41" spans="1:8" ht="15.75">
      <c r="A41" s="1"/>
      <c r="B41" s="6" t="s">
        <v>34</v>
      </c>
      <c r="C41" s="15">
        <f>C40*0.2</f>
        <v>2.4118487394957984</v>
      </c>
      <c r="D41" s="15">
        <f t="shared" ref="D41:F41" si="3">D40*0.2</f>
        <v>2.4120000000000004</v>
      </c>
      <c r="E41" s="15">
        <f t="shared" si="3"/>
        <v>2.4120000000000004</v>
      </c>
      <c r="F41" s="15">
        <f t="shared" si="3"/>
        <v>2.4120000000000004</v>
      </c>
    </row>
    <row r="42" spans="1:8" ht="31.5">
      <c r="A42" s="1"/>
      <c r="B42" s="6" t="s">
        <v>55</v>
      </c>
      <c r="C42" s="15">
        <f>C40+C41</f>
        <v>14.471092436974789</v>
      </c>
      <c r="D42" s="15">
        <f t="shared" ref="D42:F42" si="4">D40+D41</f>
        <v>14.472000000000001</v>
      </c>
      <c r="E42" s="15">
        <f t="shared" si="4"/>
        <v>14.472000000000001</v>
      </c>
      <c r="F42" s="15">
        <f t="shared" si="4"/>
        <v>14.472000000000001</v>
      </c>
    </row>
    <row r="44" spans="1:8" ht="15.75">
      <c r="B44" s="44" t="s">
        <v>61</v>
      </c>
      <c r="D44" t="s">
        <v>32</v>
      </c>
    </row>
    <row r="45" spans="1:8" ht="15.75">
      <c r="B45" s="44"/>
    </row>
    <row r="46" spans="1:8">
      <c r="C46" s="33" t="s">
        <v>48</v>
      </c>
      <c r="D46" s="33"/>
      <c r="E46" s="33"/>
      <c r="F46" s="33"/>
      <c r="G46" s="33"/>
      <c r="H46" s="33"/>
    </row>
    <row r="47" spans="1:8">
      <c r="C47" s="33" t="s">
        <v>35</v>
      </c>
      <c r="D47" s="33"/>
      <c r="E47" s="33"/>
      <c r="F47" s="33"/>
      <c r="G47" s="33"/>
      <c r="H47" s="33"/>
    </row>
    <row r="48" spans="1:8">
      <c r="C48" s="33" t="s">
        <v>36</v>
      </c>
      <c r="D48" s="33"/>
      <c r="E48" s="33"/>
      <c r="F48" s="33"/>
      <c r="G48" s="33"/>
      <c r="H48" s="33"/>
    </row>
    <row r="49" spans="1:8">
      <c r="C49" s="33" t="s">
        <v>37</v>
      </c>
      <c r="D49" s="33"/>
      <c r="E49" s="33"/>
      <c r="F49" s="33"/>
      <c r="G49" s="33"/>
      <c r="H49" s="33"/>
    </row>
    <row r="52" spans="1:8" ht="15.75">
      <c r="A52" s="30" t="s">
        <v>56</v>
      </c>
      <c r="B52" s="30"/>
      <c r="C52" s="30"/>
      <c r="D52" s="30"/>
      <c r="E52" s="30"/>
      <c r="F52" s="30"/>
      <c r="G52" s="30"/>
      <c r="H52" s="30"/>
    </row>
    <row r="53" spans="1:8">
      <c r="A53" s="45" t="s">
        <v>40</v>
      </c>
      <c r="B53" s="46"/>
      <c r="C53" s="46"/>
      <c r="D53" s="46"/>
      <c r="E53" s="46"/>
      <c r="F53" s="46"/>
      <c r="G53" s="46"/>
      <c r="H53" s="46"/>
    </row>
    <row r="54" spans="1:8">
      <c r="A54" s="28" t="s">
        <v>41</v>
      </c>
      <c r="B54" s="25" t="s">
        <v>42</v>
      </c>
      <c r="C54" s="18" t="s">
        <v>43</v>
      </c>
      <c r="D54" s="19" t="s">
        <v>47</v>
      </c>
      <c r="E54" s="19"/>
      <c r="F54" s="19"/>
    </row>
    <row r="55" spans="1:8" ht="56.25">
      <c r="A55" s="28"/>
      <c r="B55" s="26"/>
      <c r="C55" s="20"/>
      <c r="D55" s="21" t="s">
        <v>44</v>
      </c>
      <c r="E55" s="21" t="s">
        <v>45</v>
      </c>
      <c r="F55" s="22" t="s">
        <v>46</v>
      </c>
    </row>
    <row r="56" spans="1:8">
      <c r="A56" s="29"/>
      <c r="B56" s="16"/>
      <c r="C56" s="16"/>
      <c r="D56" s="17"/>
      <c r="F56" s="1"/>
    </row>
    <row r="57" spans="1:8" ht="32.25" thickBot="1">
      <c r="A57" s="1"/>
      <c r="B57" s="4" t="s">
        <v>0</v>
      </c>
      <c r="C57" s="11">
        <f>C58+C62+C63+C69</f>
        <v>24785.49</v>
      </c>
      <c r="D57" s="8">
        <f t="shared" ref="D57:D73" si="5">C57/1352.1</f>
        <v>18.331107166629689</v>
      </c>
      <c r="E57" s="23">
        <f>C57/1352.1</f>
        <v>18.331107166629689</v>
      </c>
      <c r="F57" s="15">
        <f>C57/1352.1</f>
        <v>18.331107166629689</v>
      </c>
    </row>
    <row r="58" spans="1:8" ht="16.5" thickBot="1">
      <c r="A58" s="1"/>
      <c r="B58" s="4" t="s">
        <v>1</v>
      </c>
      <c r="C58" s="10">
        <f>C59+C60+C61</f>
        <v>5808.02</v>
      </c>
      <c r="D58" s="8">
        <f t="shared" si="5"/>
        <v>4.295555062495378</v>
      </c>
      <c r="E58" s="23">
        <f t="shared" ref="E58:E82" si="6">C58/1352.1</f>
        <v>4.295555062495378</v>
      </c>
      <c r="F58" s="15">
        <f t="shared" ref="F58:F82" si="7">C58/1352.1</f>
        <v>4.295555062495378</v>
      </c>
    </row>
    <row r="59" spans="1:8" ht="32.25" thickBot="1">
      <c r="A59" s="1"/>
      <c r="B59" s="4" t="s">
        <v>49</v>
      </c>
      <c r="C59" s="10"/>
      <c r="D59" s="8">
        <f t="shared" si="5"/>
        <v>0</v>
      </c>
      <c r="E59" s="23">
        <f t="shared" si="6"/>
        <v>0</v>
      </c>
      <c r="F59" s="15">
        <f t="shared" si="7"/>
        <v>0</v>
      </c>
    </row>
    <row r="60" spans="1:8" ht="16.5" thickBot="1">
      <c r="A60" s="1"/>
      <c r="B60" s="4" t="s">
        <v>4</v>
      </c>
      <c r="C60" s="10">
        <v>5328.79</v>
      </c>
      <c r="D60" s="8">
        <f t="shared" si="5"/>
        <v>3.9411212188447604</v>
      </c>
      <c r="E60" s="23">
        <f t="shared" si="6"/>
        <v>3.9411212188447604</v>
      </c>
      <c r="F60" s="15">
        <f t="shared" si="7"/>
        <v>3.9411212188447604</v>
      </c>
    </row>
    <row r="61" spans="1:8" ht="16.5" thickBot="1">
      <c r="A61" s="1"/>
      <c r="B61" s="4" t="s">
        <v>5</v>
      </c>
      <c r="C61" s="11">
        <v>479.23</v>
      </c>
      <c r="D61" s="8">
        <f t="shared" si="5"/>
        <v>0.35443384365061759</v>
      </c>
      <c r="E61" s="23">
        <f t="shared" si="6"/>
        <v>0.35443384365061759</v>
      </c>
      <c r="F61" s="15">
        <f t="shared" si="7"/>
        <v>0.35443384365061759</v>
      </c>
    </row>
    <row r="62" spans="1:8" ht="16.5" thickBot="1">
      <c r="A62" s="1"/>
      <c r="B62" s="4" t="s">
        <v>6</v>
      </c>
      <c r="C62" s="10">
        <v>9585.48</v>
      </c>
      <c r="D62" s="8">
        <f t="shared" si="5"/>
        <v>7.0893277124473046</v>
      </c>
      <c r="E62" s="23">
        <f t="shared" si="6"/>
        <v>7.0893277124473046</v>
      </c>
      <c r="F62" s="15">
        <f t="shared" si="7"/>
        <v>7.0893277124473046</v>
      </c>
    </row>
    <row r="63" spans="1:8" ht="16.5" thickBot="1">
      <c r="A63" s="1"/>
      <c r="B63" s="5" t="s">
        <v>7</v>
      </c>
      <c r="C63" s="11">
        <f>C64+C65+C66</f>
        <v>3025.54</v>
      </c>
      <c r="D63" s="8">
        <f t="shared" si="5"/>
        <v>2.2376599363952372</v>
      </c>
      <c r="E63" s="23">
        <f t="shared" si="6"/>
        <v>2.2376599363952372</v>
      </c>
      <c r="F63" s="15">
        <f t="shared" si="7"/>
        <v>2.2376599363952372</v>
      </c>
    </row>
    <row r="64" spans="1:8" ht="48" thickBot="1">
      <c r="A64" s="1"/>
      <c r="B64" s="6" t="s">
        <v>8</v>
      </c>
      <c r="C64" s="34">
        <v>1970.6</v>
      </c>
      <c r="D64" s="8">
        <f t="shared" si="5"/>
        <v>1.4574365801346054</v>
      </c>
      <c r="E64" s="23">
        <f t="shared" si="6"/>
        <v>1.4574365801346054</v>
      </c>
      <c r="F64" s="15">
        <f t="shared" si="7"/>
        <v>1.4574365801346054</v>
      </c>
    </row>
    <row r="65" spans="1:6" ht="63.75" thickBot="1">
      <c r="A65" s="1"/>
      <c r="B65" s="4" t="s">
        <v>9</v>
      </c>
      <c r="C65" s="10">
        <v>784.6</v>
      </c>
      <c r="D65" s="8">
        <f t="shared" si="5"/>
        <v>0.58028252348199105</v>
      </c>
      <c r="E65" s="23">
        <f t="shared" si="6"/>
        <v>0.58028252348199105</v>
      </c>
      <c r="F65" s="15">
        <f t="shared" si="7"/>
        <v>0.58028252348199105</v>
      </c>
    </row>
    <row r="66" spans="1:6" ht="16.5" thickBot="1">
      <c r="A66" s="1"/>
      <c r="B66" s="4" t="s">
        <v>33</v>
      </c>
      <c r="C66" s="11">
        <f>C67+C68</f>
        <v>270.33999999999997</v>
      </c>
      <c r="D66" s="8">
        <f t="shared" si="5"/>
        <v>0.19994083277864064</v>
      </c>
      <c r="E66" s="23">
        <f t="shared" si="6"/>
        <v>0.19994083277864064</v>
      </c>
      <c r="F66" s="15">
        <f t="shared" si="7"/>
        <v>0.19994083277864064</v>
      </c>
    </row>
    <row r="67" spans="1:6" ht="16.5" thickBot="1">
      <c r="A67" s="1"/>
      <c r="B67" s="4" t="s">
        <v>50</v>
      </c>
      <c r="C67" s="11">
        <v>258.39999999999998</v>
      </c>
      <c r="D67" s="8">
        <f t="shared" si="5"/>
        <v>0.19111012499075511</v>
      </c>
      <c r="E67" s="23">
        <f t="shared" si="6"/>
        <v>0.19111012499075511</v>
      </c>
      <c r="F67" s="15">
        <f t="shared" si="7"/>
        <v>0.19111012499075511</v>
      </c>
    </row>
    <row r="68" spans="1:6" ht="16.5" thickBot="1">
      <c r="A68" s="1"/>
      <c r="B68" s="4" t="s">
        <v>14</v>
      </c>
      <c r="C68" s="11">
        <v>11.94</v>
      </c>
      <c r="D68" s="8">
        <f t="shared" si="5"/>
        <v>8.8307077878855122E-3</v>
      </c>
      <c r="E68" s="23">
        <f t="shared" si="6"/>
        <v>8.8307077878855122E-3</v>
      </c>
      <c r="F68" s="15">
        <f t="shared" si="7"/>
        <v>8.8307077878855122E-3</v>
      </c>
    </row>
    <row r="69" spans="1:6" ht="16.5" thickBot="1">
      <c r="A69" s="1"/>
      <c r="B69" s="7" t="s">
        <v>15</v>
      </c>
      <c r="C69" s="10">
        <v>6366.45</v>
      </c>
      <c r="D69" s="8">
        <f t="shared" si="5"/>
        <v>4.7085644552917687</v>
      </c>
      <c r="E69" s="23">
        <f t="shared" si="6"/>
        <v>4.7085644552917687</v>
      </c>
      <c r="F69" s="15">
        <f t="shared" si="7"/>
        <v>4.7085644552917687</v>
      </c>
    </row>
    <row r="70" spans="1:6" ht="16.5" thickBot="1">
      <c r="A70" s="1"/>
      <c r="B70" s="4" t="s">
        <v>16</v>
      </c>
      <c r="C70" s="9">
        <v>1974.89</v>
      </c>
      <c r="D70" s="8">
        <f t="shared" si="5"/>
        <v>1.4606094223800017</v>
      </c>
      <c r="E70" s="23">
        <f t="shared" si="6"/>
        <v>1.4606094223800017</v>
      </c>
      <c r="F70" s="15">
        <f t="shared" si="7"/>
        <v>1.4606094223800017</v>
      </c>
    </row>
    <row r="71" spans="1:6" ht="16.5" thickBot="1">
      <c r="A71" s="1"/>
      <c r="B71" s="4" t="s">
        <v>17</v>
      </c>
      <c r="C71" s="9">
        <v>1393.39</v>
      </c>
      <c r="D71" s="8">
        <f t="shared" si="5"/>
        <v>1.0305376821241035</v>
      </c>
      <c r="E71" s="23">
        <f t="shared" si="6"/>
        <v>1.0305376821241035</v>
      </c>
      <c r="F71" s="15">
        <f t="shared" si="7"/>
        <v>1.0305376821241035</v>
      </c>
    </row>
    <row r="72" spans="1:6" ht="16.5" thickBot="1">
      <c r="A72" s="1"/>
      <c r="B72" s="4" t="s">
        <v>18</v>
      </c>
      <c r="C72" s="9"/>
      <c r="D72" s="8">
        <f t="shared" si="5"/>
        <v>0</v>
      </c>
      <c r="E72" s="23">
        <f t="shared" si="6"/>
        <v>0</v>
      </c>
      <c r="F72" s="15">
        <f t="shared" si="7"/>
        <v>0</v>
      </c>
    </row>
    <row r="73" spans="1:6" ht="16.5" thickBot="1">
      <c r="A73" s="1"/>
      <c r="B73" s="4" t="s">
        <v>19</v>
      </c>
      <c r="C73" s="9"/>
      <c r="D73" s="8">
        <f t="shared" si="5"/>
        <v>0</v>
      </c>
      <c r="E73" s="23">
        <f t="shared" si="6"/>
        <v>0</v>
      </c>
      <c r="F73" s="15">
        <f t="shared" si="7"/>
        <v>0</v>
      </c>
    </row>
    <row r="74" spans="1:6" ht="16.5" thickBot="1">
      <c r="A74" s="1"/>
      <c r="B74" s="4" t="s">
        <v>51</v>
      </c>
      <c r="C74" s="8">
        <f>C57+C70+C71+C72+C73</f>
        <v>28153.77</v>
      </c>
      <c r="D74" s="8">
        <f>C74/1352.1</f>
        <v>20.822254271133794</v>
      </c>
      <c r="E74" s="23">
        <f t="shared" si="6"/>
        <v>20.822254271133794</v>
      </c>
      <c r="F74" s="15">
        <f t="shared" si="7"/>
        <v>20.822254271133794</v>
      </c>
    </row>
    <row r="75" spans="1:6" ht="16.5" thickBot="1">
      <c r="A75" s="1"/>
      <c r="B75" s="4" t="s">
        <v>21</v>
      </c>
      <c r="C75" s="9"/>
      <c r="D75" s="8">
        <f t="shared" ref="D75:D82" si="8">C75/1352.1</f>
        <v>0</v>
      </c>
      <c r="E75" s="23">
        <f t="shared" si="6"/>
        <v>0</v>
      </c>
      <c r="F75" s="15">
        <f t="shared" si="7"/>
        <v>0</v>
      </c>
    </row>
    <row r="76" spans="1:6" ht="16.5" thickBot="1">
      <c r="A76" s="1"/>
      <c r="B76" s="4" t="s">
        <v>52</v>
      </c>
      <c r="C76" s="9"/>
      <c r="D76" s="8">
        <f t="shared" si="8"/>
        <v>0</v>
      </c>
      <c r="E76" s="23">
        <f t="shared" si="6"/>
        <v>0</v>
      </c>
      <c r="F76" s="15">
        <f t="shared" si="7"/>
        <v>0</v>
      </c>
    </row>
    <row r="77" spans="1:6" ht="16.5" thickBot="1">
      <c r="A77" s="1"/>
      <c r="B77" s="4" t="s">
        <v>23</v>
      </c>
      <c r="C77" s="9"/>
      <c r="D77" s="8">
        <f t="shared" si="8"/>
        <v>0</v>
      </c>
      <c r="E77" s="23">
        <f t="shared" si="6"/>
        <v>0</v>
      </c>
      <c r="F77" s="15">
        <f t="shared" si="7"/>
        <v>0</v>
      </c>
    </row>
    <row r="78" spans="1:6" ht="16.5" thickBot="1">
      <c r="A78" s="1"/>
      <c r="B78" s="4" t="s">
        <v>24</v>
      </c>
      <c r="C78" s="9">
        <f>C76-C77</f>
        <v>0</v>
      </c>
      <c r="D78" s="8">
        <f t="shared" si="8"/>
        <v>0</v>
      </c>
      <c r="E78" s="23">
        <f t="shared" si="6"/>
        <v>0</v>
      </c>
      <c r="F78" s="15">
        <f t="shared" si="7"/>
        <v>0</v>
      </c>
    </row>
    <row r="79" spans="1:6" ht="16.5" thickBot="1">
      <c r="A79" s="1"/>
      <c r="B79" s="4" t="s">
        <v>25</v>
      </c>
      <c r="C79" s="9"/>
      <c r="D79" s="8">
        <f t="shared" si="8"/>
        <v>0</v>
      </c>
      <c r="E79" s="23">
        <f t="shared" si="6"/>
        <v>0</v>
      </c>
      <c r="F79" s="15">
        <f t="shared" si="7"/>
        <v>0</v>
      </c>
    </row>
    <row r="80" spans="1:6" ht="16.5" thickBot="1">
      <c r="A80" s="1"/>
      <c r="B80" s="4" t="s">
        <v>26</v>
      </c>
      <c r="C80" s="9"/>
      <c r="D80" s="8">
        <f t="shared" si="8"/>
        <v>0</v>
      </c>
      <c r="E80" s="23">
        <f t="shared" si="6"/>
        <v>0</v>
      </c>
      <c r="F80" s="15">
        <f t="shared" si="7"/>
        <v>0</v>
      </c>
    </row>
    <row r="81" spans="1:8" ht="32.25" thickBot="1">
      <c r="A81" s="1"/>
      <c r="B81" s="4" t="s">
        <v>27</v>
      </c>
      <c r="C81" s="9"/>
      <c r="D81" s="8">
        <f t="shared" si="8"/>
        <v>0</v>
      </c>
      <c r="E81" s="23">
        <f t="shared" si="6"/>
        <v>0</v>
      </c>
      <c r="F81" s="15">
        <f t="shared" si="7"/>
        <v>0</v>
      </c>
    </row>
    <row r="82" spans="1:8" ht="16.5" thickBot="1">
      <c r="A82" s="1"/>
      <c r="B82" s="4" t="s">
        <v>28</v>
      </c>
      <c r="C82" s="9">
        <f>C78</f>
        <v>0</v>
      </c>
      <c r="D82" s="8">
        <f t="shared" si="8"/>
        <v>0</v>
      </c>
      <c r="E82" s="23">
        <f t="shared" si="6"/>
        <v>0</v>
      </c>
      <c r="F82" s="15">
        <f t="shared" si="7"/>
        <v>0</v>
      </c>
    </row>
    <row r="83" spans="1:8" ht="32.25" thickBot="1">
      <c r="A83" s="1"/>
      <c r="B83" s="4" t="s">
        <v>53</v>
      </c>
      <c r="C83" s="8">
        <f>C74+C75+C76</f>
        <v>28153.77</v>
      </c>
      <c r="D83" s="8"/>
      <c r="E83" s="23"/>
      <c r="F83" s="15"/>
    </row>
    <row r="84" spans="1:8" ht="47.25">
      <c r="A84" s="1"/>
      <c r="B84" s="5" t="s">
        <v>30</v>
      </c>
      <c r="C84" s="14">
        <v>1352.1</v>
      </c>
      <c r="D84" s="42">
        <v>1022.7</v>
      </c>
      <c r="E84" s="41">
        <v>85.6</v>
      </c>
      <c r="F84" s="41">
        <v>243.8</v>
      </c>
    </row>
    <row r="85" spans="1:8" ht="15.75">
      <c r="A85" s="1"/>
      <c r="B85" s="6" t="s">
        <v>31</v>
      </c>
      <c r="C85" s="15">
        <f>C83/C84</f>
        <v>20.822254271133794</v>
      </c>
      <c r="D85" s="15">
        <v>20.82</v>
      </c>
      <c r="E85" s="15">
        <v>20.82</v>
      </c>
      <c r="F85" s="15">
        <v>20.82</v>
      </c>
    </row>
    <row r="86" spans="1:8" ht="15.75">
      <c r="A86" s="1"/>
      <c r="B86" s="6" t="s">
        <v>34</v>
      </c>
      <c r="C86" s="15">
        <f>C85*0.2</f>
        <v>4.1644508542267591</v>
      </c>
      <c r="D86" s="15">
        <f t="shared" ref="D86" si="9">D85*0.2</f>
        <v>4.1640000000000006</v>
      </c>
      <c r="E86" s="15">
        <f t="shared" ref="E86" si="10">E85*0.2</f>
        <v>4.1640000000000006</v>
      </c>
      <c r="F86" s="15">
        <f t="shared" ref="F86" si="11">F85*0.2</f>
        <v>4.1640000000000006</v>
      </c>
    </row>
    <row r="87" spans="1:8" ht="31.5">
      <c r="A87" s="1"/>
      <c r="B87" s="6" t="s">
        <v>57</v>
      </c>
      <c r="C87" s="15">
        <v>24.98</v>
      </c>
      <c r="D87" s="15">
        <f t="shared" ref="D87" si="12">D85+D86</f>
        <v>24.984000000000002</v>
      </c>
      <c r="E87" s="15">
        <f t="shared" ref="E87" si="13">E85+E86</f>
        <v>24.984000000000002</v>
      </c>
      <c r="F87" s="15">
        <f t="shared" ref="F87" si="14">F85+F86</f>
        <v>24.984000000000002</v>
      </c>
    </row>
    <row r="89" spans="1:8" ht="15.75">
      <c r="B89" s="44" t="s">
        <v>61</v>
      </c>
      <c r="D89" t="s">
        <v>32</v>
      </c>
    </row>
    <row r="90" spans="1:8" ht="15.75">
      <c r="B90" s="44"/>
    </row>
    <row r="91" spans="1:8" ht="15.75">
      <c r="B91" s="44"/>
    </row>
    <row r="92" spans="1:8" ht="15.75">
      <c r="B92" s="44"/>
    </row>
    <row r="93" spans="1:8" ht="15.75">
      <c r="B93" s="44"/>
    </row>
    <row r="94" spans="1:8">
      <c r="C94" s="33" t="s">
        <v>58</v>
      </c>
      <c r="D94" s="33"/>
      <c r="E94" s="33"/>
      <c r="F94" s="33"/>
      <c r="G94" s="33"/>
      <c r="H94" s="33"/>
    </row>
    <row r="95" spans="1:8">
      <c r="C95" s="33" t="s">
        <v>35</v>
      </c>
      <c r="D95" s="33"/>
      <c r="E95" s="33"/>
      <c r="F95" s="33"/>
      <c r="G95" s="33"/>
      <c r="H95" s="33"/>
    </row>
    <row r="96" spans="1:8">
      <c r="C96" s="33" t="s">
        <v>36</v>
      </c>
      <c r="D96" s="33"/>
      <c r="E96" s="33"/>
      <c r="F96" s="33"/>
      <c r="G96" s="33"/>
      <c r="H96" s="33"/>
    </row>
    <row r="97" spans="1:8">
      <c r="C97" s="33" t="s">
        <v>37</v>
      </c>
      <c r="D97" s="33"/>
      <c r="E97" s="33"/>
      <c r="F97" s="33"/>
      <c r="G97" s="33"/>
      <c r="H97" s="33"/>
    </row>
    <row r="100" spans="1:8" ht="15.75">
      <c r="A100" s="30" t="s">
        <v>59</v>
      </c>
      <c r="B100" s="30"/>
      <c r="C100" s="30"/>
      <c r="D100" s="30"/>
      <c r="E100" s="30"/>
      <c r="F100" s="30"/>
      <c r="G100" s="30"/>
      <c r="H100" s="30"/>
    </row>
    <row r="101" spans="1:8">
      <c r="A101" s="31" t="s">
        <v>40</v>
      </c>
      <c r="B101" s="32"/>
      <c r="C101" s="32"/>
      <c r="D101" s="32"/>
      <c r="E101" s="32"/>
      <c r="F101" s="32"/>
      <c r="G101" s="32"/>
      <c r="H101" s="32"/>
    </row>
    <row r="102" spans="1:8">
      <c r="A102" s="28" t="s">
        <v>41</v>
      </c>
      <c r="B102" s="25" t="s">
        <v>42</v>
      </c>
      <c r="C102" s="18" t="s">
        <v>43</v>
      </c>
      <c r="D102" s="19" t="s">
        <v>47</v>
      </c>
      <c r="E102" s="19"/>
      <c r="F102" s="19"/>
    </row>
    <row r="103" spans="1:8" ht="56.25">
      <c r="A103" s="28"/>
      <c r="B103" s="26"/>
      <c r="C103" s="20"/>
      <c r="D103" s="21" t="s">
        <v>44</v>
      </c>
      <c r="E103" s="21" t="s">
        <v>45</v>
      </c>
      <c r="F103" s="22" t="s">
        <v>46</v>
      </c>
    </row>
    <row r="104" spans="1:8" ht="31.5">
      <c r="A104" s="1"/>
      <c r="B104" s="27" t="s">
        <v>0</v>
      </c>
      <c r="C104" s="15">
        <f>C105+C110+C111+C119</f>
        <v>21477.159999999996</v>
      </c>
      <c r="D104" s="15">
        <f t="shared" ref="D104:F104" si="15">D105+D110+D111+D119</f>
        <v>18792.249585256719</v>
      </c>
      <c r="E104" s="15">
        <f t="shared" si="15"/>
        <v>1009.6282334867199</v>
      </c>
      <c r="F104" s="15">
        <f t="shared" si="15"/>
        <v>1675.2822671652</v>
      </c>
      <c r="G104" s="3"/>
    </row>
    <row r="105" spans="1:8" ht="16.5" thickBot="1">
      <c r="A105" s="1"/>
      <c r="B105" s="4" t="s">
        <v>1</v>
      </c>
      <c r="C105" s="8">
        <f>C106+C107+C108+C109</f>
        <v>7187.2099999999991</v>
      </c>
      <c r="D105" s="8">
        <f t="shared" ref="D105:F105" si="16">D106+D107+D108+D109</f>
        <v>6288.7199304588194</v>
      </c>
      <c r="E105" s="8">
        <f t="shared" si="16"/>
        <v>337.86637227631996</v>
      </c>
      <c r="F105" s="8">
        <f t="shared" si="16"/>
        <v>560.62372601369998</v>
      </c>
      <c r="G105" s="3"/>
    </row>
    <row r="106" spans="1:8" ht="16.5" thickBot="1">
      <c r="A106" s="1"/>
      <c r="B106" s="4" t="s">
        <v>2</v>
      </c>
      <c r="C106" s="9"/>
      <c r="D106" s="24">
        <f t="shared" ref="D106:D107" si="17">C106/2023</f>
        <v>0</v>
      </c>
      <c r="E106" s="23">
        <f t="shared" ref="E106:E107" si="18">C106/2023</f>
        <v>0</v>
      </c>
      <c r="F106" s="15">
        <f t="shared" ref="F106:F107" si="19">C106/2023</f>
        <v>0</v>
      </c>
      <c r="G106" s="3"/>
    </row>
    <row r="107" spans="1:8" ht="16.5" thickBot="1">
      <c r="A107" s="1"/>
      <c r="B107" s="4" t="s">
        <v>3</v>
      </c>
      <c r="C107" s="10"/>
      <c r="D107" s="24">
        <f t="shared" si="17"/>
        <v>0</v>
      </c>
      <c r="E107" s="23">
        <f t="shared" si="18"/>
        <v>0</v>
      </c>
      <c r="F107" s="15">
        <f t="shared" si="19"/>
        <v>0</v>
      </c>
      <c r="G107" s="3"/>
    </row>
    <row r="108" spans="1:8" ht="16.5" thickBot="1">
      <c r="A108" s="1"/>
      <c r="B108" s="4" t="s">
        <v>4</v>
      </c>
      <c r="C108" s="10">
        <v>6899.48</v>
      </c>
      <c r="D108" s="24">
        <f>C108*0.874987642</f>
        <v>6036.9597362261593</v>
      </c>
      <c r="E108" s="23">
        <f>C108*0.047009392</f>
        <v>324.34035991615997</v>
      </c>
      <c r="F108" s="15">
        <f>C108*0.07800297</f>
        <v>538.17993145560001</v>
      </c>
      <c r="G108" s="3"/>
    </row>
    <row r="109" spans="1:8" ht="16.5" thickBot="1">
      <c r="A109" s="1"/>
      <c r="B109" s="4" t="s">
        <v>5</v>
      </c>
      <c r="C109" s="11">
        <v>287.73</v>
      </c>
      <c r="D109" s="24">
        <f t="shared" ref="D109:D133" si="20">C109*0.874987642</f>
        <v>251.76019423266001</v>
      </c>
      <c r="E109" s="23">
        <f t="shared" ref="E109:E133" si="21">C109*0.047009392</f>
        <v>13.526012360159999</v>
      </c>
      <c r="F109" s="15">
        <f t="shared" ref="F109:F133" si="22">C109*0.07800297</f>
        <v>22.443794558100002</v>
      </c>
      <c r="G109" s="3"/>
    </row>
    <row r="110" spans="1:8" ht="16.5" thickBot="1">
      <c r="A110" s="1"/>
      <c r="B110" s="4" t="s">
        <v>6</v>
      </c>
      <c r="C110" s="10">
        <v>5417.23</v>
      </c>
      <c r="D110" s="24">
        <f t="shared" si="20"/>
        <v>4740.0093038716595</v>
      </c>
      <c r="E110" s="23">
        <f t="shared" si="21"/>
        <v>254.66068862415997</v>
      </c>
      <c r="F110" s="15">
        <f t="shared" si="22"/>
        <v>422.56002917310002</v>
      </c>
      <c r="G110" s="3"/>
    </row>
    <row r="111" spans="1:8" ht="16.5" thickBot="1">
      <c r="A111" s="1"/>
      <c r="B111" s="5" t="s">
        <v>7</v>
      </c>
      <c r="C111" s="12">
        <f>C112+C113+C114</f>
        <v>2111.3199999999997</v>
      </c>
      <c r="D111" s="24">
        <f t="shared" si="20"/>
        <v>1847.3789083074398</v>
      </c>
      <c r="E111" s="23">
        <f t="shared" si="21"/>
        <v>99.251869517439985</v>
      </c>
      <c r="F111" s="15">
        <f t="shared" si="22"/>
        <v>164.6892306204</v>
      </c>
      <c r="G111" s="3"/>
    </row>
    <row r="112" spans="1:8" ht="48" thickBot="1">
      <c r="A112" s="1"/>
      <c r="B112" s="27" t="s">
        <v>8</v>
      </c>
      <c r="C112" s="13">
        <v>1057.0999999999999</v>
      </c>
      <c r="D112" s="24">
        <f t="shared" si="20"/>
        <v>924.94943635819993</v>
      </c>
      <c r="E112" s="23">
        <f t="shared" si="21"/>
        <v>49.693628283199992</v>
      </c>
      <c r="F112" s="15">
        <f t="shared" si="22"/>
        <v>82.456939586999994</v>
      </c>
      <c r="G112" s="3"/>
    </row>
    <row r="113" spans="1:7" ht="63.75" thickBot="1">
      <c r="A113" s="1"/>
      <c r="B113" s="4" t="s">
        <v>9</v>
      </c>
      <c r="C113" s="10">
        <v>825.77</v>
      </c>
      <c r="D113" s="24">
        <f t="shared" si="20"/>
        <v>722.53854513433998</v>
      </c>
      <c r="E113" s="23">
        <f t="shared" si="21"/>
        <v>38.818945631839995</v>
      </c>
      <c r="F113" s="15">
        <f t="shared" si="22"/>
        <v>64.412512536899996</v>
      </c>
      <c r="G113" s="3"/>
    </row>
    <row r="114" spans="1:7" ht="16.5" thickBot="1">
      <c r="A114" s="1"/>
      <c r="B114" s="4" t="s">
        <v>10</v>
      </c>
      <c r="C114" s="11">
        <f>C115+C116+C117+C118</f>
        <v>228.45000000000002</v>
      </c>
      <c r="D114" s="24">
        <f t="shared" si="20"/>
        <v>199.89092681490001</v>
      </c>
      <c r="E114" s="23">
        <f t="shared" si="21"/>
        <v>10.7392956024</v>
      </c>
      <c r="F114" s="15">
        <f t="shared" si="22"/>
        <v>17.819778496500003</v>
      </c>
      <c r="G114" s="3"/>
    </row>
    <row r="115" spans="1:7" ht="32.25" thickBot="1">
      <c r="A115" s="1"/>
      <c r="B115" s="4" t="s">
        <v>11</v>
      </c>
      <c r="C115" s="11">
        <v>182.57</v>
      </c>
      <c r="D115" s="24">
        <f t="shared" si="20"/>
        <v>159.74649379994</v>
      </c>
      <c r="E115" s="23">
        <f t="shared" si="21"/>
        <v>8.5825046974399992</v>
      </c>
      <c r="F115" s="15">
        <f t="shared" si="22"/>
        <v>14.2410022329</v>
      </c>
      <c r="G115" s="3"/>
    </row>
    <row r="116" spans="1:7" ht="32.25" thickBot="1">
      <c r="A116" s="1"/>
      <c r="B116" s="4" t="s">
        <v>12</v>
      </c>
      <c r="C116" s="11">
        <v>10.77</v>
      </c>
      <c r="D116" s="24">
        <f t="shared" si="20"/>
        <v>9.4236169043399993</v>
      </c>
      <c r="E116" s="23">
        <f t="shared" si="21"/>
        <v>0.50629115183999995</v>
      </c>
      <c r="F116" s="15">
        <f t="shared" si="22"/>
        <v>0.84009198689999998</v>
      </c>
      <c r="G116" s="3"/>
    </row>
    <row r="117" spans="1:7" ht="16.5" thickBot="1">
      <c r="A117" s="1"/>
      <c r="B117" s="4" t="s">
        <v>13</v>
      </c>
      <c r="C117" s="11">
        <v>23.39</v>
      </c>
      <c r="D117" s="24">
        <f t="shared" si="20"/>
        <v>20.465960946380001</v>
      </c>
      <c r="E117" s="23">
        <f t="shared" si="21"/>
        <v>1.0995496788799999</v>
      </c>
      <c r="F117" s="15">
        <f t="shared" si="22"/>
        <v>1.8244894683000001</v>
      </c>
      <c r="G117" s="3"/>
    </row>
    <row r="118" spans="1:7" ht="16.5" thickBot="1">
      <c r="A118" s="1"/>
      <c r="B118" s="4" t="s">
        <v>14</v>
      </c>
      <c r="C118" s="11">
        <v>11.72</v>
      </c>
      <c r="D118" s="24">
        <f t="shared" si="20"/>
        <v>10.25485516424</v>
      </c>
      <c r="E118" s="23">
        <f t="shared" si="21"/>
        <v>0.55095007423999998</v>
      </c>
      <c r="F118" s="15">
        <f t="shared" si="22"/>
        <v>0.91419480840000011</v>
      </c>
      <c r="G118" s="3"/>
    </row>
    <row r="119" spans="1:7" ht="16.5" thickBot="1">
      <c r="A119" s="1"/>
      <c r="B119" s="7" t="s">
        <v>15</v>
      </c>
      <c r="C119" s="8">
        <v>6761.4</v>
      </c>
      <c r="D119" s="24">
        <f t="shared" si="20"/>
        <v>5916.1414426187994</v>
      </c>
      <c r="E119" s="23">
        <f t="shared" si="21"/>
        <v>317.84930306879994</v>
      </c>
      <c r="F119" s="15">
        <f t="shared" si="22"/>
        <v>527.40928135800004</v>
      </c>
      <c r="G119" s="3"/>
    </row>
    <row r="120" spans="1:7" ht="16.5" thickBot="1">
      <c r="A120" s="1"/>
      <c r="B120" s="4" t="s">
        <v>16</v>
      </c>
      <c r="C120" s="9">
        <v>1711.28</v>
      </c>
      <c r="D120" s="24">
        <f t="shared" si="20"/>
        <v>1497.34885200176</v>
      </c>
      <c r="E120" s="23">
        <f t="shared" si="21"/>
        <v>80.446232341759995</v>
      </c>
      <c r="F120" s="15">
        <f t="shared" si="22"/>
        <v>133.48492250160001</v>
      </c>
      <c r="G120" s="3"/>
    </row>
    <row r="121" spans="1:7" ht="16.5" thickBot="1">
      <c r="A121" s="1"/>
      <c r="B121" s="4" t="s">
        <v>17</v>
      </c>
      <c r="C121" s="9">
        <v>1207.4100000000001</v>
      </c>
      <c r="D121" s="24">
        <f t="shared" si="20"/>
        <v>1056.46882882722</v>
      </c>
      <c r="E121" s="23">
        <f t="shared" si="21"/>
        <v>56.759609994720002</v>
      </c>
      <c r="F121" s="15">
        <f t="shared" si="22"/>
        <v>94.181566007700013</v>
      </c>
      <c r="G121" s="3"/>
    </row>
    <row r="122" spans="1:7" ht="16.5" thickBot="1">
      <c r="A122" s="1"/>
      <c r="B122" s="4" t="s">
        <v>18</v>
      </c>
      <c r="C122" s="9"/>
      <c r="D122" s="24">
        <f t="shared" si="20"/>
        <v>0</v>
      </c>
      <c r="E122" s="23">
        <f t="shared" si="21"/>
        <v>0</v>
      </c>
      <c r="F122" s="15">
        <f t="shared" si="22"/>
        <v>0</v>
      </c>
      <c r="G122" s="3"/>
    </row>
    <row r="123" spans="1:7" ht="16.5" thickBot="1">
      <c r="A123" s="1"/>
      <c r="B123" s="4" t="s">
        <v>19</v>
      </c>
      <c r="C123" s="9"/>
      <c r="D123" s="24">
        <f t="shared" si="20"/>
        <v>0</v>
      </c>
      <c r="E123" s="23">
        <f t="shared" si="21"/>
        <v>0</v>
      </c>
      <c r="F123" s="15">
        <f t="shared" si="22"/>
        <v>0</v>
      </c>
      <c r="G123" s="3"/>
    </row>
    <row r="124" spans="1:7" ht="16.5" thickBot="1">
      <c r="A124" s="1"/>
      <c r="B124" s="4" t="s">
        <v>20</v>
      </c>
      <c r="C124" s="8">
        <f>C104+C120+C121+C122+C123</f>
        <v>24395.849999999995</v>
      </c>
      <c r="D124" s="24">
        <f t="shared" si="20"/>
        <v>21346.067266085694</v>
      </c>
      <c r="E124" s="23">
        <f t="shared" si="21"/>
        <v>1146.8340758231998</v>
      </c>
      <c r="F124" s="15">
        <f t="shared" si="22"/>
        <v>1902.9487556744998</v>
      </c>
      <c r="G124" s="3"/>
    </row>
    <row r="125" spans="1:7" ht="16.5" thickBot="1">
      <c r="A125" s="1"/>
      <c r="B125" s="4" t="s">
        <v>21</v>
      </c>
      <c r="C125" s="9"/>
      <c r="D125" s="24">
        <f t="shared" si="20"/>
        <v>0</v>
      </c>
      <c r="E125" s="23">
        <f t="shared" si="21"/>
        <v>0</v>
      </c>
      <c r="F125" s="15">
        <f t="shared" si="22"/>
        <v>0</v>
      </c>
      <c r="G125" s="3"/>
    </row>
    <row r="126" spans="1:7" ht="16.5" thickBot="1">
      <c r="A126" s="1"/>
      <c r="B126" s="4" t="s">
        <v>22</v>
      </c>
      <c r="C126" s="9"/>
      <c r="D126" s="24">
        <f t="shared" si="20"/>
        <v>0</v>
      </c>
      <c r="E126" s="23">
        <f t="shared" si="21"/>
        <v>0</v>
      </c>
      <c r="F126" s="15">
        <f t="shared" si="22"/>
        <v>0</v>
      </c>
      <c r="G126" s="3"/>
    </row>
    <row r="127" spans="1:7" ht="16.5" thickBot="1">
      <c r="A127" s="1"/>
      <c r="B127" s="4" t="s">
        <v>23</v>
      </c>
      <c r="C127" s="9"/>
      <c r="D127" s="24">
        <f t="shared" si="20"/>
        <v>0</v>
      </c>
      <c r="E127" s="23">
        <f t="shared" si="21"/>
        <v>0</v>
      </c>
      <c r="F127" s="15">
        <f t="shared" si="22"/>
        <v>0</v>
      </c>
      <c r="G127" s="3"/>
    </row>
    <row r="128" spans="1:7" ht="16.5" thickBot="1">
      <c r="A128" s="1"/>
      <c r="B128" s="4" t="s">
        <v>24</v>
      </c>
      <c r="C128" s="9"/>
      <c r="D128" s="24">
        <f t="shared" si="20"/>
        <v>0</v>
      </c>
      <c r="E128" s="23">
        <f t="shared" si="21"/>
        <v>0</v>
      </c>
      <c r="F128" s="15">
        <f t="shared" si="22"/>
        <v>0</v>
      </c>
      <c r="G128" s="3"/>
    </row>
    <row r="129" spans="1:8" ht="16.5" thickBot="1">
      <c r="A129" s="1"/>
      <c r="B129" s="4" t="s">
        <v>25</v>
      </c>
      <c r="C129" s="9"/>
      <c r="D129" s="24">
        <f t="shared" si="20"/>
        <v>0</v>
      </c>
      <c r="E129" s="23">
        <f t="shared" si="21"/>
        <v>0</v>
      </c>
      <c r="F129" s="15">
        <f t="shared" si="22"/>
        <v>0</v>
      </c>
      <c r="G129" s="3"/>
    </row>
    <row r="130" spans="1:8" ht="16.5" thickBot="1">
      <c r="A130" s="1"/>
      <c r="B130" s="4" t="s">
        <v>26</v>
      </c>
      <c r="C130" s="9"/>
      <c r="D130" s="24">
        <f t="shared" si="20"/>
        <v>0</v>
      </c>
      <c r="E130" s="23">
        <f t="shared" si="21"/>
        <v>0</v>
      </c>
      <c r="F130" s="15">
        <f t="shared" si="22"/>
        <v>0</v>
      </c>
      <c r="G130" s="3"/>
    </row>
    <row r="131" spans="1:8" ht="32.25" thickBot="1">
      <c r="A131" s="1"/>
      <c r="B131" s="4" t="s">
        <v>27</v>
      </c>
      <c r="C131" s="9"/>
      <c r="D131" s="24">
        <f t="shared" si="20"/>
        <v>0</v>
      </c>
      <c r="E131" s="23">
        <f t="shared" si="21"/>
        <v>0</v>
      </c>
      <c r="F131" s="15">
        <f t="shared" si="22"/>
        <v>0</v>
      </c>
      <c r="G131" s="3"/>
    </row>
    <row r="132" spans="1:8" ht="16.5" thickBot="1">
      <c r="A132" s="1"/>
      <c r="B132" s="4" t="s">
        <v>28</v>
      </c>
      <c r="C132" s="9"/>
      <c r="D132" s="24">
        <f t="shared" si="20"/>
        <v>0</v>
      </c>
      <c r="E132" s="23">
        <f t="shared" si="21"/>
        <v>0</v>
      </c>
      <c r="F132" s="15">
        <f t="shared" si="22"/>
        <v>0</v>
      </c>
      <c r="G132" s="3"/>
    </row>
    <row r="133" spans="1:8" ht="47.25">
      <c r="A133" s="37"/>
      <c r="B133" s="5" t="s">
        <v>29</v>
      </c>
      <c r="C133" s="35">
        <f>C124+C126</f>
        <v>24395.849999999995</v>
      </c>
      <c r="D133" s="36">
        <f t="shared" si="20"/>
        <v>21346.067266085694</v>
      </c>
      <c r="E133" s="38">
        <f t="shared" si="21"/>
        <v>1146.8340758231998</v>
      </c>
      <c r="F133" s="39">
        <f t="shared" si="22"/>
        <v>1902.9487556744998</v>
      </c>
      <c r="G133" s="3"/>
    </row>
    <row r="134" spans="1:8" ht="47.25">
      <c r="A134" s="1"/>
      <c r="B134" s="6" t="s">
        <v>30</v>
      </c>
      <c r="C134" s="15">
        <v>2023</v>
      </c>
      <c r="D134" s="15">
        <v>1770.1</v>
      </c>
      <c r="E134" s="15">
        <v>95.1</v>
      </c>
      <c r="F134" s="15">
        <v>157.80000000000001</v>
      </c>
      <c r="G134" s="3"/>
    </row>
    <row r="135" spans="1:8" ht="19.5" customHeight="1">
      <c r="A135" s="1"/>
      <c r="B135" s="6" t="s">
        <v>31</v>
      </c>
      <c r="C135" s="15">
        <f>C133/C134</f>
        <v>12.059243697478989</v>
      </c>
      <c r="D135" s="15">
        <f t="shared" ref="D135:F135" si="23">D133/D134</f>
        <v>12.059243695884806</v>
      </c>
      <c r="E135" s="15">
        <f t="shared" si="23"/>
        <v>12.059243699507885</v>
      </c>
      <c r="F135" s="15">
        <f t="shared" si="23"/>
        <v>12.05924433253802</v>
      </c>
      <c r="G135" s="3"/>
    </row>
    <row r="136" spans="1:8" ht="15.75">
      <c r="A136" s="1"/>
      <c r="B136" s="40" t="s">
        <v>34</v>
      </c>
      <c r="C136" s="2">
        <f>C135*0.2</f>
        <v>2.4118487394957979</v>
      </c>
      <c r="D136" s="2">
        <f>D135*0.2</f>
        <v>2.4118487391769614</v>
      </c>
      <c r="E136" s="2">
        <f t="shared" ref="E136:F136" si="24">E135*0.2</f>
        <v>2.4118487399015773</v>
      </c>
      <c r="F136" s="2">
        <f t="shared" si="24"/>
        <v>2.4118488665076043</v>
      </c>
      <c r="G136" s="3"/>
    </row>
    <row r="137" spans="1:8">
      <c r="A137" s="1"/>
      <c r="B137" s="43" t="s">
        <v>54</v>
      </c>
      <c r="C137" s="2">
        <f>C135*1.2</f>
        <v>14.471092436974786</v>
      </c>
      <c r="D137" s="2">
        <f>D135*1.2</f>
        <v>14.471092435061767</v>
      </c>
      <c r="E137" s="2">
        <f t="shared" ref="E137:F137" si="25">E135*1.2</f>
        <v>14.47109243940946</v>
      </c>
      <c r="F137" s="2">
        <f t="shared" si="25"/>
        <v>14.471093199045622</v>
      </c>
      <c r="G137" s="3"/>
    </row>
    <row r="139" spans="1:8" ht="15.75">
      <c r="B139" s="44" t="s">
        <v>61</v>
      </c>
      <c r="D139" t="s">
        <v>32</v>
      </c>
    </row>
    <row r="142" spans="1:8">
      <c r="C142" s="33" t="s">
        <v>62</v>
      </c>
      <c r="D142" s="33"/>
      <c r="E142" s="33"/>
      <c r="F142" s="33"/>
      <c r="G142" s="33"/>
      <c r="H142" s="33"/>
    </row>
    <row r="143" spans="1:8">
      <c r="C143" s="33" t="s">
        <v>35</v>
      </c>
      <c r="D143" s="33"/>
      <c r="E143" s="33"/>
      <c r="F143" s="33"/>
      <c r="G143" s="33"/>
      <c r="H143" s="33"/>
    </row>
    <row r="144" spans="1:8">
      <c r="C144" s="33" t="s">
        <v>36</v>
      </c>
      <c r="D144" s="33"/>
      <c r="E144" s="33"/>
      <c r="F144" s="33"/>
      <c r="G144" s="33"/>
      <c r="H144" s="33"/>
    </row>
    <row r="145" spans="1:8">
      <c r="C145" s="33" t="s">
        <v>37</v>
      </c>
      <c r="D145" s="33"/>
      <c r="E145" s="33"/>
      <c r="F145" s="33"/>
      <c r="G145" s="33"/>
      <c r="H145" s="33"/>
    </row>
    <row r="148" spans="1:8" ht="15.75">
      <c r="A148" s="30" t="s">
        <v>60</v>
      </c>
      <c r="B148" s="30"/>
      <c r="C148" s="30"/>
      <c r="D148" s="30"/>
      <c r="E148" s="30"/>
      <c r="F148" s="30"/>
      <c r="G148" s="30"/>
      <c r="H148" s="30"/>
    </row>
    <row r="149" spans="1:8">
      <c r="A149" s="31" t="s">
        <v>40</v>
      </c>
      <c r="B149" s="32"/>
      <c r="C149" s="32"/>
      <c r="D149" s="32"/>
      <c r="E149" s="32"/>
      <c r="F149" s="32"/>
      <c r="G149" s="32"/>
      <c r="H149" s="32"/>
    </row>
    <row r="150" spans="1:8">
      <c r="A150" s="28" t="s">
        <v>41</v>
      </c>
      <c r="B150" s="25" t="s">
        <v>42</v>
      </c>
      <c r="C150" s="18" t="s">
        <v>43</v>
      </c>
      <c r="D150" s="19" t="s">
        <v>47</v>
      </c>
      <c r="E150" s="19"/>
      <c r="F150" s="19"/>
    </row>
    <row r="151" spans="1:8" ht="56.25">
      <c r="A151" s="28"/>
      <c r="B151" s="26"/>
      <c r="C151" s="20"/>
      <c r="D151" s="21" t="s">
        <v>44</v>
      </c>
      <c r="E151" s="21" t="s">
        <v>45</v>
      </c>
      <c r="F151" s="22" t="s">
        <v>46</v>
      </c>
    </row>
    <row r="152" spans="1:8">
      <c r="A152" s="29"/>
      <c r="B152" s="16"/>
      <c r="C152" s="16"/>
      <c r="D152" s="17"/>
      <c r="F152" s="1"/>
    </row>
    <row r="153" spans="1:8" ht="32.25" thickBot="1">
      <c r="A153" s="1"/>
      <c r="B153" s="4" t="s">
        <v>0</v>
      </c>
      <c r="C153" s="11">
        <f>C154+C158+C159+C165</f>
        <v>24785.49</v>
      </c>
      <c r="D153" s="8">
        <f>C153*0.756378966</f>
        <v>18747.22329800334</v>
      </c>
      <c r="E153" s="23">
        <f>C153*0.063308927</f>
        <v>1569.1427770692301</v>
      </c>
      <c r="F153" s="15">
        <f>C153*0.18031211</f>
        <v>4469.1239992839</v>
      </c>
      <c r="G153" s="3"/>
    </row>
    <row r="154" spans="1:8" ht="16.5" thickBot="1">
      <c r="A154" s="1"/>
      <c r="B154" s="4" t="s">
        <v>1</v>
      </c>
      <c r="C154" s="10">
        <f>C155+C156+C157</f>
        <v>5808.02</v>
      </c>
      <c r="D154" s="8">
        <f t="shared" ref="D154:D178" si="26">C154*0.756378966</f>
        <v>4393.06416210732</v>
      </c>
      <c r="E154" s="23">
        <f t="shared" ref="E154:E165" si="27">C154*0.063308927</f>
        <v>367.69951419454003</v>
      </c>
      <c r="F154" s="15">
        <f t="shared" ref="F154:F165" si="28">C154*0.18031211</f>
        <v>1047.2563411222</v>
      </c>
      <c r="G154" s="3"/>
    </row>
    <row r="155" spans="1:8" ht="32.25" thickBot="1">
      <c r="A155" s="1"/>
      <c r="B155" s="4" t="s">
        <v>49</v>
      </c>
      <c r="C155" s="10"/>
      <c r="D155" s="8">
        <f t="shared" si="26"/>
        <v>0</v>
      </c>
      <c r="E155" s="23">
        <f t="shared" si="27"/>
        <v>0</v>
      </c>
      <c r="F155" s="15">
        <f t="shared" si="28"/>
        <v>0</v>
      </c>
      <c r="G155" s="3"/>
    </row>
    <row r="156" spans="1:8" ht="16.5" thickBot="1">
      <c r="A156" s="1"/>
      <c r="B156" s="4" t="s">
        <v>4</v>
      </c>
      <c r="C156" s="10">
        <v>5328.79</v>
      </c>
      <c r="D156" s="8">
        <f t="shared" si="26"/>
        <v>4030.5846702311401</v>
      </c>
      <c r="E156" s="23">
        <f t="shared" si="27"/>
        <v>337.35997710832999</v>
      </c>
      <c r="F156" s="15">
        <f t="shared" si="28"/>
        <v>960.84536864689994</v>
      </c>
      <c r="G156" s="3"/>
    </row>
    <row r="157" spans="1:8" ht="16.5" thickBot="1">
      <c r="A157" s="1"/>
      <c r="B157" s="4" t="s">
        <v>5</v>
      </c>
      <c r="C157" s="11">
        <v>479.23</v>
      </c>
      <c r="D157" s="8">
        <f t="shared" si="26"/>
        <v>362.47949187618002</v>
      </c>
      <c r="E157" s="23">
        <f t="shared" si="27"/>
        <v>30.339537086210001</v>
      </c>
      <c r="F157" s="15">
        <f t="shared" si="28"/>
        <v>86.410972475299999</v>
      </c>
      <c r="G157" s="3"/>
    </row>
    <row r="158" spans="1:8" ht="16.5" thickBot="1">
      <c r="A158" s="1"/>
      <c r="B158" s="4" t="s">
        <v>6</v>
      </c>
      <c r="C158" s="10">
        <v>9585.48</v>
      </c>
      <c r="D158" s="8">
        <f t="shared" si="26"/>
        <v>7250.2554510136797</v>
      </c>
      <c r="E158" s="23">
        <f t="shared" si="27"/>
        <v>606.84645357995998</v>
      </c>
      <c r="F158" s="15">
        <f t="shared" si="28"/>
        <v>1728.3781241627998</v>
      </c>
      <c r="G158" s="3"/>
    </row>
    <row r="159" spans="1:8" ht="16.5" thickBot="1">
      <c r="A159" s="1"/>
      <c r="B159" s="5" t="s">
        <v>7</v>
      </c>
      <c r="C159" s="11">
        <f>C160+C161+C162</f>
        <v>3025.54</v>
      </c>
      <c r="D159" s="8">
        <f t="shared" si="26"/>
        <v>2288.45481679164</v>
      </c>
      <c r="E159" s="23">
        <f t="shared" si="27"/>
        <v>191.54369099557999</v>
      </c>
      <c r="F159" s="15">
        <f t="shared" si="28"/>
        <v>545.5415012894</v>
      </c>
      <c r="G159" s="3"/>
    </row>
    <row r="160" spans="1:8" ht="48" thickBot="1">
      <c r="A160" s="1"/>
      <c r="B160" s="6" t="s">
        <v>8</v>
      </c>
      <c r="C160" s="34">
        <v>1970.6</v>
      </c>
      <c r="D160" s="8">
        <f t="shared" si="26"/>
        <v>1490.5203903995998</v>
      </c>
      <c r="E160" s="23">
        <f t="shared" si="27"/>
        <v>124.75657154619999</v>
      </c>
      <c r="F160" s="15">
        <f t="shared" si="28"/>
        <v>355.323043966</v>
      </c>
      <c r="G160" s="3"/>
    </row>
    <row r="161" spans="1:7" ht="63.75" thickBot="1">
      <c r="A161" s="1"/>
      <c r="B161" s="4" t="s">
        <v>9</v>
      </c>
      <c r="C161" s="10">
        <v>784.6</v>
      </c>
      <c r="D161" s="8">
        <f t="shared" si="26"/>
        <v>593.45493672359999</v>
      </c>
      <c r="E161" s="23">
        <f t="shared" si="27"/>
        <v>49.672184124200001</v>
      </c>
      <c r="F161" s="15">
        <f t="shared" si="28"/>
        <v>141.47288150599999</v>
      </c>
      <c r="G161" s="3"/>
    </row>
    <row r="162" spans="1:7" ht="16.5" thickBot="1">
      <c r="A162" s="1"/>
      <c r="B162" s="4" t="s">
        <v>33</v>
      </c>
      <c r="C162" s="11">
        <f>C163+C164</f>
        <v>270.33999999999997</v>
      </c>
      <c r="D162" s="8">
        <f t="shared" si="26"/>
        <v>204.47948966843998</v>
      </c>
      <c r="E162" s="23">
        <f t="shared" si="27"/>
        <v>17.114935325179999</v>
      </c>
      <c r="F162" s="15">
        <f t="shared" si="28"/>
        <v>48.745575817399995</v>
      </c>
      <c r="G162" s="3"/>
    </row>
    <row r="163" spans="1:7" ht="16.5" thickBot="1">
      <c r="A163" s="1"/>
      <c r="B163" s="4" t="s">
        <v>50</v>
      </c>
      <c r="C163" s="11">
        <v>258.39999999999998</v>
      </c>
      <c r="D163" s="8">
        <f t="shared" si="26"/>
        <v>195.44832481439997</v>
      </c>
      <c r="E163" s="23">
        <f t="shared" si="27"/>
        <v>16.359026736799997</v>
      </c>
      <c r="F163" s="15">
        <f t="shared" si="28"/>
        <v>46.592649223999999</v>
      </c>
      <c r="G163" s="3"/>
    </row>
    <row r="164" spans="1:7" ht="16.5" thickBot="1">
      <c r="A164" s="1"/>
      <c r="B164" s="4" t="s">
        <v>14</v>
      </c>
      <c r="C164" s="11">
        <v>11.94</v>
      </c>
      <c r="D164" s="8">
        <f t="shared" si="26"/>
        <v>9.03116485404</v>
      </c>
      <c r="E164" s="23">
        <f t="shared" si="27"/>
        <v>0.75590858837999997</v>
      </c>
      <c r="F164" s="15">
        <f t="shared" si="28"/>
        <v>2.1529265933999997</v>
      </c>
      <c r="G164" s="3"/>
    </row>
    <row r="165" spans="1:7" ht="16.5" thickBot="1">
      <c r="A165" s="1"/>
      <c r="B165" s="7" t="s">
        <v>15</v>
      </c>
      <c r="C165" s="10">
        <v>6366.45</v>
      </c>
      <c r="D165" s="8">
        <f t="shared" si="26"/>
        <v>4815.4488680906998</v>
      </c>
      <c r="E165" s="23">
        <f t="shared" si="27"/>
        <v>403.05311829915001</v>
      </c>
      <c r="F165" s="15">
        <f t="shared" si="28"/>
        <v>1147.9480327095</v>
      </c>
      <c r="G165" s="3"/>
    </row>
    <row r="166" spans="1:7" ht="16.5" thickBot="1">
      <c r="A166" s="1"/>
      <c r="B166" s="4" t="s">
        <v>16</v>
      </c>
      <c r="C166" s="9">
        <v>1974.89</v>
      </c>
      <c r="D166" s="8">
        <f t="shared" si="26"/>
        <v>1493.7652561637401</v>
      </c>
      <c r="E166" s="23">
        <f t="shared" ref="E166:E178" si="29">C166*0.063308927</f>
        <v>125.02816684303001</v>
      </c>
      <c r="F166" s="15">
        <f t="shared" ref="F166:F178" si="30">C166*0.18031211</f>
        <v>356.09658291790004</v>
      </c>
      <c r="G166" s="3"/>
    </row>
    <row r="167" spans="1:7" ht="16.5" thickBot="1">
      <c r="A167" s="1"/>
      <c r="B167" s="4" t="s">
        <v>17</v>
      </c>
      <c r="C167" s="9">
        <v>1393.39</v>
      </c>
      <c r="D167" s="8">
        <f t="shared" si="26"/>
        <v>1053.93088743474</v>
      </c>
      <c r="E167" s="23">
        <f t="shared" si="29"/>
        <v>88.214025792530009</v>
      </c>
      <c r="F167" s="15">
        <f t="shared" si="30"/>
        <v>251.24509095290003</v>
      </c>
      <c r="G167" s="3"/>
    </row>
    <row r="168" spans="1:7" ht="16.5" thickBot="1">
      <c r="A168" s="1"/>
      <c r="B168" s="4" t="s">
        <v>18</v>
      </c>
      <c r="C168" s="9"/>
      <c r="D168" s="8">
        <f t="shared" si="26"/>
        <v>0</v>
      </c>
      <c r="E168" s="23">
        <f t="shared" si="29"/>
        <v>0</v>
      </c>
      <c r="F168" s="15">
        <f t="shared" si="30"/>
        <v>0</v>
      </c>
      <c r="G168" s="3"/>
    </row>
    <row r="169" spans="1:7" ht="16.5" thickBot="1">
      <c r="A169" s="1"/>
      <c r="B169" s="4" t="s">
        <v>19</v>
      </c>
      <c r="C169" s="9"/>
      <c r="D169" s="8">
        <f t="shared" si="26"/>
        <v>0</v>
      </c>
      <c r="E169" s="23">
        <f t="shared" si="29"/>
        <v>0</v>
      </c>
      <c r="F169" s="15">
        <f t="shared" si="30"/>
        <v>0</v>
      </c>
      <c r="G169" s="3"/>
    </row>
    <row r="170" spans="1:7" ht="16.5" thickBot="1">
      <c r="A170" s="1"/>
      <c r="B170" s="4" t="s">
        <v>51</v>
      </c>
      <c r="C170" s="8">
        <f>C153+C166+C167+C168+C169</f>
        <v>28153.77</v>
      </c>
      <c r="D170" s="8">
        <f t="shared" si="26"/>
        <v>21294.919441601822</v>
      </c>
      <c r="E170" s="23">
        <f t="shared" si="29"/>
        <v>1782.3849697047901</v>
      </c>
      <c r="F170" s="15">
        <f t="shared" si="30"/>
        <v>5076.4656731547002</v>
      </c>
      <c r="G170" s="3"/>
    </row>
    <row r="171" spans="1:7" ht="16.5" thickBot="1">
      <c r="A171" s="1"/>
      <c r="B171" s="4" t="s">
        <v>21</v>
      </c>
      <c r="C171" s="9"/>
      <c r="D171" s="8">
        <f t="shared" si="26"/>
        <v>0</v>
      </c>
      <c r="E171" s="23">
        <f t="shared" si="29"/>
        <v>0</v>
      </c>
      <c r="F171" s="15">
        <f t="shared" si="30"/>
        <v>0</v>
      </c>
      <c r="G171" s="3"/>
    </row>
    <row r="172" spans="1:7" ht="16.5" thickBot="1">
      <c r="A172" s="1"/>
      <c r="B172" s="4" t="s">
        <v>52</v>
      </c>
      <c r="C172" s="9"/>
      <c r="D172" s="8">
        <f t="shared" si="26"/>
        <v>0</v>
      </c>
      <c r="E172" s="23">
        <f t="shared" si="29"/>
        <v>0</v>
      </c>
      <c r="F172" s="15">
        <f t="shared" si="30"/>
        <v>0</v>
      </c>
      <c r="G172" s="3"/>
    </row>
    <row r="173" spans="1:7" ht="16.5" thickBot="1">
      <c r="A173" s="1"/>
      <c r="B173" s="4" t="s">
        <v>23</v>
      </c>
      <c r="C173" s="9"/>
      <c r="D173" s="8">
        <f t="shared" si="26"/>
        <v>0</v>
      </c>
      <c r="E173" s="23">
        <f t="shared" si="29"/>
        <v>0</v>
      </c>
      <c r="F173" s="15">
        <f t="shared" si="30"/>
        <v>0</v>
      </c>
      <c r="G173" s="3"/>
    </row>
    <row r="174" spans="1:7" ht="16.5" thickBot="1">
      <c r="A174" s="1"/>
      <c r="B174" s="4" t="s">
        <v>24</v>
      </c>
      <c r="C174" s="9">
        <f>C172-C173</f>
        <v>0</v>
      </c>
      <c r="D174" s="8">
        <f t="shared" si="26"/>
        <v>0</v>
      </c>
      <c r="E174" s="23">
        <f t="shared" si="29"/>
        <v>0</v>
      </c>
      <c r="F174" s="15">
        <f t="shared" si="30"/>
        <v>0</v>
      </c>
      <c r="G174" s="3"/>
    </row>
    <row r="175" spans="1:7" ht="16.5" thickBot="1">
      <c r="A175" s="1"/>
      <c r="B175" s="4" t="s">
        <v>25</v>
      </c>
      <c r="C175" s="9"/>
      <c r="D175" s="8">
        <f t="shared" si="26"/>
        <v>0</v>
      </c>
      <c r="E175" s="23">
        <f t="shared" si="29"/>
        <v>0</v>
      </c>
      <c r="F175" s="15">
        <f t="shared" si="30"/>
        <v>0</v>
      </c>
      <c r="G175" s="3"/>
    </row>
    <row r="176" spans="1:7" ht="16.5" thickBot="1">
      <c r="A176" s="1"/>
      <c r="B176" s="4" t="s">
        <v>26</v>
      </c>
      <c r="C176" s="9"/>
      <c r="D176" s="8">
        <f t="shared" si="26"/>
        <v>0</v>
      </c>
      <c r="E176" s="23">
        <f t="shared" si="29"/>
        <v>0</v>
      </c>
      <c r="F176" s="15">
        <f t="shared" si="30"/>
        <v>0</v>
      </c>
      <c r="G176" s="3"/>
    </row>
    <row r="177" spans="1:7" ht="32.25" thickBot="1">
      <c r="A177" s="1"/>
      <c r="B177" s="4" t="s">
        <v>27</v>
      </c>
      <c r="C177" s="9"/>
      <c r="D177" s="8">
        <f t="shared" si="26"/>
        <v>0</v>
      </c>
      <c r="E177" s="23">
        <f t="shared" si="29"/>
        <v>0</v>
      </c>
      <c r="F177" s="15">
        <f t="shared" si="30"/>
        <v>0</v>
      </c>
      <c r="G177" s="3"/>
    </row>
    <row r="178" spans="1:7" ht="16.5" thickBot="1">
      <c r="A178" s="1"/>
      <c r="B178" s="4" t="s">
        <v>28</v>
      </c>
      <c r="C178" s="9">
        <f>C174</f>
        <v>0</v>
      </c>
      <c r="D178" s="8">
        <f t="shared" si="26"/>
        <v>0</v>
      </c>
      <c r="E178" s="23">
        <f t="shared" si="29"/>
        <v>0</v>
      </c>
      <c r="F178" s="15">
        <f t="shared" si="30"/>
        <v>0</v>
      </c>
      <c r="G178" s="3"/>
    </row>
    <row r="179" spans="1:7" ht="32.25" thickBot="1">
      <c r="A179" s="1"/>
      <c r="B179" s="4" t="s">
        <v>53</v>
      </c>
      <c r="C179" s="8">
        <f>C170+C171+C172</f>
        <v>28153.77</v>
      </c>
      <c r="D179" s="8">
        <f>D170</f>
        <v>21294.919441601822</v>
      </c>
      <c r="E179" s="8">
        <f t="shared" ref="E179:F179" si="31">E170</f>
        <v>1782.3849697047901</v>
      </c>
      <c r="F179" s="8">
        <f t="shared" si="31"/>
        <v>5076.4656731547002</v>
      </c>
      <c r="G179" s="3"/>
    </row>
    <row r="180" spans="1:7" ht="47.25">
      <c r="A180" s="1"/>
      <c r="B180" s="5" t="s">
        <v>30</v>
      </c>
      <c r="C180" s="14">
        <v>1352.1</v>
      </c>
      <c r="D180" s="42">
        <v>1022.7</v>
      </c>
      <c r="E180" s="41">
        <v>85.6</v>
      </c>
      <c r="F180" s="41">
        <v>243.8</v>
      </c>
    </row>
    <row r="181" spans="1:7" ht="15.75">
      <c r="A181" s="1"/>
      <c r="B181" s="6" t="s">
        <v>31</v>
      </c>
      <c r="C181" s="15">
        <f>C179/C180</f>
        <v>20.822254271133794</v>
      </c>
      <c r="D181" s="15">
        <f t="shared" ref="D181:F181" si="32">D179/D180</f>
        <v>20.822254269680084</v>
      </c>
      <c r="E181" s="15">
        <f t="shared" si="32"/>
        <v>20.822254318981194</v>
      </c>
      <c r="F181" s="15">
        <f t="shared" si="32"/>
        <v>20.822254606869155</v>
      </c>
    </row>
    <row r="182" spans="1:7" ht="15.75">
      <c r="A182" s="1"/>
      <c r="B182" s="6" t="s">
        <v>34</v>
      </c>
      <c r="C182" s="15">
        <f>C181*0.2</f>
        <v>4.1644508542267591</v>
      </c>
      <c r="D182" s="15">
        <f t="shared" ref="D182" si="33">D181*0.2</f>
        <v>4.1644508539360165</v>
      </c>
      <c r="E182" s="15">
        <f t="shared" ref="E182" si="34">E181*0.2</f>
        <v>4.1644508637962394</v>
      </c>
      <c r="F182" s="15">
        <f t="shared" ref="F182" si="35">F181*0.2</f>
        <v>4.164450921373831</v>
      </c>
    </row>
    <row r="183" spans="1:7" ht="31.5">
      <c r="A183" s="1"/>
      <c r="B183" s="6" t="s">
        <v>57</v>
      </c>
      <c r="C183" s="15">
        <v>24.98</v>
      </c>
      <c r="D183" s="15">
        <v>24.98</v>
      </c>
      <c r="E183" s="15">
        <v>24.98</v>
      </c>
      <c r="F183" s="15">
        <v>24.98</v>
      </c>
    </row>
    <row r="185" spans="1:7" ht="15.75">
      <c r="B185" s="44" t="s">
        <v>61</v>
      </c>
      <c r="D185" t="s">
        <v>32</v>
      </c>
    </row>
  </sheetData>
  <mergeCells count="40">
    <mergeCell ref="A150:A151"/>
    <mergeCell ref="B150:B151"/>
    <mergeCell ref="C150:C151"/>
    <mergeCell ref="D150:F150"/>
    <mergeCell ref="C142:H142"/>
    <mergeCell ref="C143:H143"/>
    <mergeCell ref="C144:H144"/>
    <mergeCell ref="C145:H145"/>
    <mergeCell ref="A148:H148"/>
    <mergeCell ref="A149:H149"/>
    <mergeCell ref="A100:H100"/>
    <mergeCell ref="A101:H101"/>
    <mergeCell ref="A102:A103"/>
    <mergeCell ref="B102:B103"/>
    <mergeCell ref="C102:C103"/>
    <mergeCell ref="D102:F102"/>
    <mergeCell ref="C94:H94"/>
    <mergeCell ref="C95:H95"/>
    <mergeCell ref="C96:H96"/>
    <mergeCell ref="C97:H97"/>
    <mergeCell ref="C48:H48"/>
    <mergeCell ref="C49:H49"/>
    <mergeCell ref="A52:H52"/>
    <mergeCell ref="A53:H53"/>
    <mergeCell ref="A54:A55"/>
    <mergeCell ref="B54:B55"/>
    <mergeCell ref="C54:C55"/>
    <mergeCell ref="D54:F54"/>
    <mergeCell ref="C1:H1"/>
    <mergeCell ref="C2:H2"/>
    <mergeCell ref="C3:H3"/>
    <mergeCell ref="C4:H4"/>
    <mergeCell ref="C46:H46"/>
    <mergeCell ref="C47:H47"/>
    <mergeCell ref="A7:A8"/>
    <mergeCell ref="B7:B8"/>
    <mergeCell ref="C7:C8"/>
    <mergeCell ref="D7:F7"/>
    <mergeCell ref="A5:H5"/>
    <mergeCell ref="A6:H6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2" max="2" width="32.71093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gol_ekon</dc:creator>
  <cp:lastModifiedBy>gol_ekon</cp:lastModifiedBy>
  <cp:lastPrinted>2021-02-25T09:49:23Z</cp:lastPrinted>
  <dcterms:created xsi:type="dcterms:W3CDTF">2021-02-25T07:59:27Z</dcterms:created>
  <dcterms:modified xsi:type="dcterms:W3CDTF">2021-02-25T12:09:51Z</dcterms:modified>
</cp:coreProperties>
</file>