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'2021'!$A$1:$J$163</definedName>
  </definedNames>
  <calcPr fullCalcOnLoad="1"/>
</workbook>
</file>

<file path=xl/sharedStrings.xml><?xml version="1.0" encoding="utf-8"?>
<sst xmlns="http://schemas.openxmlformats.org/spreadsheetml/2006/main" count="175" uniqueCount="167">
  <si>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</si>
  <si>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</si>
  <si>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</si>
  <si>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</si>
  <si>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</si>
  <si>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</si>
  <si>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</si>
  <si>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</si>
  <si>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</si>
  <si>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</si>
  <si>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</si>
  <si>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</si>
  <si>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</si>
  <si>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</si>
  <si>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</si>
  <si>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</si>
  <si>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</si>
  <si>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</si>
  <si>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</si>
  <si>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</si>
  <si>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</si>
  <si>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</si>
  <si>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</si>
  <si>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</si>
  <si>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</si>
  <si>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</si>
  <si>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</si>
  <si>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</si>
  <si>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</si>
  <si>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</si>
  <si>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</si>
  <si>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</si>
  <si>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</si>
  <si>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</si>
  <si>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</si>
  <si>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</si>
  <si>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</si>
  <si>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</si>
  <si>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</si>
  <si>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</si>
  <si>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</si>
  <si>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</si>
  <si>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</si>
  <si>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</si>
  <si>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</si>
  <si>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</si>
  <si>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</si>
  <si>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</si>
  <si>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</si>
  <si>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</si>
  <si>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</si>
  <si>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</si>
  <si>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</si>
  <si>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</si>
  <si>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</si>
  <si>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</si>
  <si>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</si>
  <si>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</si>
  <si>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</si>
  <si>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</si>
  <si>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</si>
  <si>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</si>
  <si>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</si>
  <si>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</si>
  <si>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</si>
  <si>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</si>
  <si>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</si>
  <si>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</si>
  <si>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</si>
  <si>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</si>
  <si>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</si>
  <si>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</si>
  <si>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</si>
  <si>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</si>
  <si>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</si>
  <si>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</si>
  <si>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</si>
  <si>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</si>
  <si>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</si>
  <si>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</si>
  <si>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</si>
  <si>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</si>
  <si>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</si>
  <si>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</si>
  <si>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</si>
  <si>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</si>
  <si>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</si>
  <si>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</si>
  <si>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</si>
  <si>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</si>
  <si>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</si>
  <si>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</si>
  <si>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</si>
  <si>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</si>
  <si>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</si>
  <si>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</si>
  <si>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</si>
  <si>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</si>
  <si>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</si>
  <si>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</si>
  <si>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</si>
  <si>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</si>
  <si>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</si>
  <si>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</si>
  <si>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</si>
  <si>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</si>
  <si>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</si>
  <si>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</si>
  <si>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</si>
  <si>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</si>
  <si>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</si>
  <si>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</si>
  <si>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</si>
  <si>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</si>
  <si>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</si>
  <si>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</si>
  <si>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</si>
  <si>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</si>
  <si>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</si>
  <si>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</si>
  <si>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</si>
  <si>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</si>
  <si>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</si>
  <si>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</si>
  <si>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</si>
  <si>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</si>
  <si>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</si>
  <si>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</si>
  <si>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</si>
  <si>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</si>
  <si>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</si>
  <si>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</si>
  <si>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 xml:space="preserve">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</si>
  <si>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</si>
  <si>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</si>
  <si>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</si>
  <si>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</si>
  <si>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>0217640, 0617640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</si>
  <si>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</si>
  <si>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</si>
  <si>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</si>
  <si>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02, 0817323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</si>
  <si>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</si>
  <si>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</si>
  <si>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школами естетичного виховання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</si>
  <si>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</si>
  <si>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</si>
  <si>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</si>
  <si>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</si>
  <si>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</si>
  <si>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</si>
  <si>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</si>
  <si>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</si>
  <si>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</si>
  <si>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</si>
  <si>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</si>
  <si>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</si>
  <si>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</si>
  <si>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t xml:space="preserve">1218110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</si>
  <si>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 xml:space="preserve"> про виконання видаткової частини бюджету Ніжинської міської територіальної громади                                                  за січень - квітень 2021 року</t>
  </si>
  <si>
    <t xml:space="preserve">План на 01.05.2021    </t>
  </si>
  <si>
    <t xml:space="preserve"> Касові видатки  на 01.05.2021</t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</si>
  <si>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</si>
  <si>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</si>
  <si>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</si>
  <si>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</si>
  <si>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t xml:space="preserve">Інформація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</si>
</sst>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27"/>
  <sheetViews>
    <sheetView tabSelected="1" view="pageBreakPreview" zoomScale="71" zoomScaleNormal="107" zoomScaleSheetLayoutView="71" zoomScalePageLayoutView="0" workbookViewId="0" topLeftCell="A1">
      <pane xSplit="1" ySplit="6" topLeftCell="B1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6" sqref="C106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ht="20.25" customHeight="1">
      <c r="A1" s="1"/>
      <c r="F1" s="144"/>
      <c r="G1" s="144"/>
      <c r="H1" s="144"/>
      <c r="I1" s="144"/>
      <c r="J1" s="144"/>
    </row>
    <row r="2" spans="1:10" s="5" customFormat="1" ht="25.5" customHeight="1">
      <c r="A2" s="141" t="s">
        <v>166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s="6" customFormat="1" ht="42" customHeight="1">
      <c r="A3" s="145" t="s">
        <v>159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8" customFormat="1" ht="44.25" customHeight="1">
      <c r="A4" s="133"/>
      <c r="B4" s="135" t="s">
        <v>116</v>
      </c>
      <c r="C4" s="135" t="s">
        <v>103</v>
      </c>
      <c r="D4" s="137" t="s">
        <v>160</v>
      </c>
      <c r="E4" s="139" t="s">
        <v>161</v>
      </c>
      <c r="F4" s="142" t="s">
        <v>0</v>
      </c>
      <c r="G4" s="143"/>
      <c r="H4" s="7" t="s">
        <v>1</v>
      </c>
      <c r="I4" s="142" t="s">
        <v>2</v>
      </c>
      <c r="J4" s="143"/>
    </row>
    <row r="5" spans="1:10" s="8" customFormat="1" ht="32.25" customHeight="1">
      <c r="A5" s="134"/>
      <c r="B5" s="136"/>
      <c r="C5" s="136"/>
      <c r="D5" s="138"/>
      <c r="E5" s="140"/>
      <c r="F5" s="9" t="s">
        <v>3</v>
      </c>
      <c r="G5" s="10" t="s">
        <v>4</v>
      </c>
      <c r="H5" s="10" t="s">
        <v>3</v>
      </c>
      <c r="I5" s="9" t="s">
        <v>3</v>
      </c>
      <c r="J5" s="10" t="s">
        <v>4</v>
      </c>
    </row>
    <row r="6" spans="1:10" s="17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 t="s">
        <v>5</v>
      </c>
      <c r="G6" s="14" t="s">
        <v>6</v>
      </c>
      <c r="H6" s="15"/>
      <c r="I6" s="16" t="s">
        <v>7</v>
      </c>
      <c r="J6" s="16" t="s">
        <v>8</v>
      </c>
    </row>
    <row r="7" spans="1:10" s="49" customFormat="1" ht="35.25" customHeight="1">
      <c r="A7" s="50" t="s">
        <v>27</v>
      </c>
      <c r="B7" s="52">
        <f>B8+B17</f>
        <v>63113720</v>
      </c>
      <c r="C7" s="52">
        <f>C8+C17</f>
        <v>67836470</v>
      </c>
      <c r="D7" s="52">
        <f>D8+D17</f>
        <v>26995777</v>
      </c>
      <c r="E7" s="52">
        <f>E8+E17</f>
        <v>23232591.45</v>
      </c>
      <c r="F7" s="45">
        <f aca="true" t="shared" si="0" ref="F7:F76">E7-D7</f>
        <v>-3763185.5500000007</v>
      </c>
      <c r="G7" s="46">
        <f aca="true" t="shared" si="1" ref="G7:G76">E7/D7</f>
        <v>0.8606009543640843</v>
      </c>
      <c r="H7" s="51" t="e">
        <f>E7-#REF!</f>
        <v>#REF!</v>
      </c>
      <c r="I7" s="47">
        <f aca="true" t="shared" si="2" ref="I7:I76">E7-C7</f>
        <v>-44603878.55</v>
      </c>
      <c r="J7" s="48">
        <f aca="true" t="shared" si="3" ref="J7:J76">E7/C7</f>
        <v>0.34247936913580557</v>
      </c>
    </row>
    <row r="8" spans="1:10" s="44" customFormat="1" ht="35.25" customHeight="1">
      <c r="A8" s="96" t="s">
        <v>23</v>
      </c>
      <c r="B8" s="97">
        <f>B9+B16+B12+B10+B13+B14+B11+B15</f>
        <v>61518220</v>
      </c>
      <c r="C8" s="97">
        <f>C9+C16+C12+C10+C13+C14+C11+C15</f>
        <v>65964470</v>
      </c>
      <c r="D8" s="97">
        <f>D9+D16+D12+D10+D13+D14+D11+D15</f>
        <v>25545497</v>
      </c>
      <c r="E8" s="97">
        <f>E9+E16+E12+E10+E13+E14+E11+E15</f>
        <v>23019411.55</v>
      </c>
      <c r="F8" s="98">
        <f t="shared" si="0"/>
        <v>-2526085.4499999993</v>
      </c>
      <c r="G8" s="99">
        <f t="shared" si="1"/>
        <v>0.9011142570449893</v>
      </c>
      <c r="H8" s="100" t="e">
        <f>E8-#REF!</f>
        <v>#REF!</v>
      </c>
      <c r="I8" s="101">
        <f t="shared" si="2"/>
        <v>-42945058.45</v>
      </c>
      <c r="J8" s="102">
        <f t="shared" si="3"/>
        <v>0.3489668233520257</v>
      </c>
    </row>
    <row r="9" spans="1:10" s="17" customFormat="1" ht="23.25" customHeight="1">
      <c r="A9" s="23" t="s">
        <v>33</v>
      </c>
      <c r="B9" s="53">
        <v>26644400</v>
      </c>
      <c r="C9" s="54">
        <v>28375150</v>
      </c>
      <c r="D9" s="55">
        <v>11326790</v>
      </c>
      <c r="E9" s="56">
        <v>9825114.2</v>
      </c>
      <c r="F9" s="18">
        <f t="shared" si="0"/>
        <v>-1501675.8000000007</v>
      </c>
      <c r="G9" s="19">
        <f t="shared" si="1"/>
        <v>0.8674226501948036</v>
      </c>
      <c r="H9" s="24" t="e">
        <f>E9-#REF!</f>
        <v>#REF!</v>
      </c>
      <c r="I9" s="20">
        <f t="shared" si="2"/>
        <v>-18550035.8</v>
      </c>
      <c r="J9" s="21">
        <f t="shared" si="3"/>
        <v>0.34625770084034796</v>
      </c>
    </row>
    <row r="10" spans="1:10" s="17" customFormat="1" ht="23.25" customHeight="1">
      <c r="A10" s="23" t="s">
        <v>34</v>
      </c>
      <c r="B10" s="53">
        <v>1804700</v>
      </c>
      <c r="C10" s="54">
        <v>1954700</v>
      </c>
      <c r="D10" s="57">
        <v>681381</v>
      </c>
      <c r="E10" s="58">
        <v>601857.15</v>
      </c>
      <c r="F10" s="18">
        <f t="shared" si="0"/>
        <v>-79523.84999999998</v>
      </c>
      <c r="G10" s="19">
        <f t="shared" si="1"/>
        <v>0.8832901856670498</v>
      </c>
      <c r="H10" s="24" t="e">
        <f>E10-#REF!</f>
        <v>#REF!</v>
      </c>
      <c r="I10" s="20">
        <f t="shared" si="2"/>
        <v>-1352842.85</v>
      </c>
      <c r="J10" s="21">
        <f t="shared" si="3"/>
        <v>0.3079025681690285</v>
      </c>
    </row>
    <row r="11" spans="1:10" s="17" customFormat="1" ht="23.25" customHeight="1">
      <c r="A11" s="23" t="s">
        <v>105</v>
      </c>
      <c r="B11" s="53">
        <v>16344920</v>
      </c>
      <c r="C11" s="54">
        <v>17792920</v>
      </c>
      <c r="D11" s="59">
        <v>6817110</v>
      </c>
      <c r="E11" s="60">
        <v>6435373.79</v>
      </c>
      <c r="F11" s="18">
        <f t="shared" si="0"/>
        <v>-381736.20999999996</v>
      </c>
      <c r="G11" s="19">
        <f t="shared" si="1"/>
        <v>0.9440032198394921</v>
      </c>
      <c r="H11" s="24" t="e">
        <f>E11-#REF!</f>
        <v>#REF!</v>
      </c>
      <c r="I11" s="20">
        <f t="shared" si="2"/>
        <v>-11357546.21</v>
      </c>
      <c r="J11" s="21">
        <f t="shared" si="3"/>
        <v>0.36168171328820675</v>
      </c>
    </row>
    <row r="12" spans="1:10" s="17" customFormat="1" ht="23.25" customHeight="1">
      <c r="A12" s="23" t="s">
        <v>35</v>
      </c>
      <c r="B12" s="53">
        <v>1506600</v>
      </c>
      <c r="C12" s="54">
        <v>1515100</v>
      </c>
      <c r="D12" s="61">
        <v>615600</v>
      </c>
      <c r="E12" s="62">
        <v>603251.64</v>
      </c>
      <c r="F12" s="18">
        <f t="shared" si="0"/>
        <v>-12348.359999999986</v>
      </c>
      <c r="G12" s="19">
        <f t="shared" si="1"/>
        <v>0.9799409356725146</v>
      </c>
      <c r="H12" s="24" t="e">
        <f>E12-#REF!</f>
        <v>#REF!</v>
      </c>
      <c r="I12" s="20">
        <f t="shared" si="2"/>
        <v>-911848.36</v>
      </c>
      <c r="J12" s="21">
        <f t="shared" si="3"/>
        <v>0.39815961982707415</v>
      </c>
    </row>
    <row r="13" spans="1:10" s="17" customFormat="1" ht="35.25" customHeight="1">
      <c r="A13" s="23" t="s">
        <v>36</v>
      </c>
      <c r="B13" s="53">
        <v>1317500</v>
      </c>
      <c r="C13" s="54">
        <v>1317500</v>
      </c>
      <c r="D13" s="63">
        <v>516206</v>
      </c>
      <c r="E13" s="64">
        <v>477174.96</v>
      </c>
      <c r="F13" s="18">
        <f t="shared" si="0"/>
        <v>-39031.03999999998</v>
      </c>
      <c r="G13" s="19">
        <f t="shared" si="1"/>
        <v>0.9243886355447244</v>
      </c>
      <c r="H13" s="24" t="e">
        <f>E13-#REF!</f>
        <v>#REF!</v>
      </c>
      <c r="I13" s="20">
        <f t="shared" si="2"/>
        <v>-840325.04</v>
      </c>
      <c r="J13" s="21">
        <f t="shared" si="3"/>
        <v>0.3621821328273245</v>
      </c>
    </row>
    <row r="14" spans="1:10" s="17" customFormat="1" ht="23.25" customHeight="1">
      <c r="A14" s="23" t="s">
        <v>37</v>
      </c>
      <c r="B14" s="53">
        <v>4885300</v>
      </c>
      <c r="C14" s="54">
        <v>5394300</v>
      </c>
      <c r="D14" s="65">
        <v>2136030</v>
      </c>
      <c r="E14" s="66">
        <v>1942700.22</v>
      </c>
      <c r="F14" s="18">
        <f t="shared" si="0"/>
        <v>-193329.78000000003</v>
      </c>
      <c r="G14" s="19">
        <f t="shared" si="1"/>
        <v>0.9094910745635595</v>
      </c>
      <c r="H14" s="24" t="e">
        <f>E14-#REF!</f>
        <v>#REF!</v>
      </c>
      <c r="I14" s="20">
        <f t="shared" si="2"/>
        <v>-3451599.7800000003</v>
      </c>
      <c r="J14" s="21">
        <f t="shared" si="3"/>
        <v>0.3601394471942606</v>
      </c>
    </row>
    <row r="15" spans="1:10" s="17" customFormat="1" ht="36" customHeight="1">
      <c r="A15" s="23" t="s">
        <v>106</v>
      </c>
      <c r="B15" s="53">
        <v>3548800</v>
      </c>
      <c r="C15" s="54">
        <v>3748800</v>
      </c>
      <c r="D15" s="65">
        <v>1211363</v>
      </c>
      <c r="E15" s="66">
        <v>1099232.9</v>
      </c>
      <c r="F15" s="18">
        <f t="shared" si="0"/>
        <v>-112130.1000000001</v>
      </c>
      <c r="G15" s="19">
        <f t="shared" si="1"/>
        <v>0.9074347656317717</v>
      </c>
      <c r="H15" s="24" t="e">
        <f>E15-#REF!</f>
        <v>#REF!</v>
      </c>
      <c r="I15" s="20">
        <f t="shared" si="2"/>
        <v>-2649567.1</v>
      </c>
      <c r="J15" s="21">
        <f t="shared" si="3"/>
        <v>0.29322260456679466</v>
      </c>
    </row>
    <row r="16" spans="1:10" s="17" customFormat="1" ht="23.25" customHeight="1">
      <c r="A16" s="23" t="s">
        <v>38</v>
      </c>
      <c r="B16" s="53">
        <v>5466000</v>
      </c>
      <c r="C16" s="54">
        <v>5866000</v>
      </c>
      <c r="D16" s="67">
        <v>2241017</v>
      </c>
      <c r="E16" s="68">
        <v>2034706.69</v>
      </c>
      <c r="F16" s="18">
        <f t="shared" si="0"/>
        <v>-206310.31000000006</v>
      </c>
      <c r="G16" s="19">
        <f t="shared" si="1"/>
        <v>0.9079389803825674</v>
      </c>
      <c r="H16" s="24" t="e">
        <f>E16-#REF!</f>
        <v>#REF!</v>
      </c>
      <c r="I16" s="20">
        <f t="shared" si="2"/>
        <v>-3831293.31</v>
      </c>
      <c r="J16" s="21">
        <f t="shared" si="3"/>
        <v>0.34686442038868054</v>
      </c>
    </row>
    <row r="17" spans="1:10" s="44" customFormat="1" ht="37.5" customHeight="1">
      <c r="A17" s="96" t="s">
        <v>24</v>
      </c>
      <c r="B17" s="97">
        <f>B18+B20+B21+B23+B25+B22+B19+B24</f>
        <v>1595500</v>
      </c>
      <c r="C17" s="97">
        <f>C18+C20+C21+C23+C25+C22+C19+C24</f>
        <v>1872000</v>
      </c>
      <c r="D17" s="97">
        <f>D18+D20+D21+D23+D25+D22+D19+D24</f>
        <v>1450280</v>
      </c>
      <c r="E17" s="97">
        <f>E18+E20+E21+E23+E25+E22+E19+E24</f>
        <v>213179.9</v>
      </c>
      <c r="F17" s="98">
        <f t="shared" si="0"/>
        <v>-1237100.1</v>
      </c>
      <c r="G17" s="99">
        <f t="shared" si="1"/>
        <v>0.14699223598201727</v>
      </c>
      <c r="H17" s="100"/>
      <c r="I17" s="101">
        <f t="shared" si="2"/>
        <v>-1658820.1</v>
      </c>
      <c r="J17" s="102">
        <f t="shared" si="3"/>
        <v>0.1138781517094017</v>
      </c>
    </row>
    <row r="18" spans="1:10" s="17" customFormat="1" ht="34.5" customHeight="1">
      <c r="A18" s="23" t="s">
        <v>39</v>
      </c>
      <c r="B18" s="53">
        <v>1484000</v>
      </c>
      <c r="C18" s="54">
        <v>1708500</v>
      </c>
      <c r="D18" s="55">
        <v>1393500</v>
      </c>
      <c r="E18" s="56">
        <v>191418.86</v>
      </c>
      <c r="F18" s="18">
        <f t="shared" si="0"/>
        <v>-1202081.1400000001</v>
      </c>
      <c r="G18" s="19">
        <f t="shared" si="1"/>
        <v>0.13736552565482596</v>
      </c>
      <c r="H18" s="24"/>
      <c r="I18" s="20">
        <f t="shared" si="2"/>
        <v>-1517081.1400000001</v>
      </c>
      <c r="J18" s="21">
        <f t="shared" si="3"/>
        <v>0.11203913374304945</v>
      </c>
    </row>
    <row r="19" spans="1:10" s="17" customFormat="1" ht="34.5" customHeight="1">
      <c r="A19" s="22" t="s">
        <v>40</v>
      </c>
      <c r="B19" s="53">
        <v>10000</v>
      </c>
      <c r="C19" s="54">
        <v>10000</v>
      </c>
      <c r="D19" s="55">
        <v>2000</v>
      </c>
      <c r="E19" s="56">
        <v>2000</v>
      </c>
      <c r="F19" s="18">
        <f t="shared" si="0"/>
        <v>0</v>
      </c>
      <c r="G19" s="19">
        <f t="shared" si="1"/>
        <v>1</v>
      </c>
      <c r="H19" s="24"/>
      <c r="I19" s="20">
        <f t="shared" si="2"/>
        <v>-8000</v>
      </c>
      <c r="J19" s="21">
        <f t="shared" si="3"/>
        <v>0.2</v>
      </c>
    </row>
    <row r="20" spans="1:10" s="17" customFormat="1" ht="34.5" customHeight="1">
      <c r="A20" s="23" t="s">
        <v>107</v>
      </c>
      <c r="B20" s="53">
        <v>10000</v>
      </c>
      <c r="C20" s="54">
        <v>10000</v>
      </c>
      <c r="D20" s="59">
        <v>4000</v>
      </c>
      <c r="E20" s="60">
        <v>981.04</v>
      </c>
      <c r="F20" s="18">
        <f t="shared" si="0"/>
        <v>-3018.96</v>
      </c>
      <c r="G20" s="19">
        <f t="shared" si="1"/>
        <v>0.24525999999999998</v>
      </c>
      <c r="H20" s="24"/>
      <c r="I20" s="20">
        <f t="shared" si="2"/>
        <v>-9018.96</v>
      </c>
      <c r="J20" s="21">
        <f t="shared" si="3"/>
        <v>0.098104</v>
      </c>
    </row>
    <row r="21" spans="1:10" s="17" customFormat="1" ht="34.5" customHeight="1">
      <c r="A21" s="23" t="s">
        <v>41</v>
      </c>
      <c r="B21" s="53">
        <v>4000</v>
      </c>
      <c r="C21" s="54">
        <v>4000</v>
      </c>
      <c r="D21" s="61">
        <v>3000</v>
      </c>
      <c r="E21" s="62">
        <v>0</v>
      </c>
      <c r="F21" s="18">
        <f t="shared" si="0"/>
        <v>-3000</v>
      </c>
      <c r="G21" s="19">
        <f t="shared" si="1"/>
        <v>0</v>
      </c>
      <c r="H21" s="24"/>
      <c r="I21" s="20">
        <f t="shared" si="2"/>
        <v>-4000</v>
      </c>
      <c r="J21" s="21">
        <f t="shared" si="3"/>
        <v>0</v>
      </c>
    </row>
    <row r="22" spans="1:10" s="17" customFormat="1" ht="49.5" customHeight="1">
      <c r="A22" s="23" t="s">
        <v>42</v>
      </c>
      <c r="B22" s="53">
        <v>2000</v>
      </c>
      <c r="C22" s="54">
        <v>2000</v>
      </c>
      <c r="D22" s="61">
        <v>0</v>
      </c>
      <c r="E22" s="62">
        <v>0</v>
      </c>
      <c r="F22" s="18">
        <f t="shared" si="0"/>
        <v>0</v>
      </c>
      <c r="G22" s="19" t="e">
        <f t="shared" si="1"/>
        <v>#DIV/0!</v>
      </c>
      <c r="H22" s="24"/>
      <c r="I22" s="20">
        <f t="shared" si="2"/>
        <v>-2000</v>
      </c>
      <c r="J22" s="21">
        <f t="shared" si="3"/>
        <v>0</v>
      </c>
    </row>
    <row r="23" spans="1:10" s="17" customFormat="1" ht="39.75" customHeight="1">
      <c r="A23" s="22" t="s">
        <v>43</v>
      </c>
      <c r="B23" s="53">
        <v>15000</v>
      </c>
      <c r="C23" s="54">
        <v>15000</v>
      </c>
      <c r="D23" s="65">
        <v>10000</v>
      </c>
      <c r="E23" s="66">
        <v>0</v>
      </c>
      <c r="F23" s="18">
        <f t="shared" si="0"/>
        <v>-10000</v>
      </c>
      <c r="G23" s="19">
        <f t="shared" si="1"/>
        <v>0</v>
      </c>
      <c r="H23" s="24"/>
      <c r="I23" s="20">
        <f t="shared" si="2"/>
        <v>-15000</v>
      </c>
      <c r="J23" s="21">
        <f t="shared" si="3"/>
        <v>0</v>
      </c>
    </row>
    <row r="24" spans="1:10" s="17" customFormat="1" ht="56.25" customHeight="1">
      <c r="A24" s="22" t="s">
        <v>44</v>
      </c>
      <c r="B24" s="53">
        <v>70000</v>
      </c>
      <c r="C24" s="54">
        <v>120000</v>
      </c>
      <c r="D24" s="65">
        <v>37280</v>
      </c>
      <c r="E24" s="66">
        <v>18280</v>
      </c>
      <c r="F24" s="18">
        <f t="shared" si="0"/>
        <v>-19000</v>
      </c>
      <c r="G24" s="19">
        <f t="shared" si="1"/>
        <v>0.490343347639485</v>
      </c>
      <c r="H24" s="24"/>
      <c r="I24" s="20">
        <f t="shared" si="2"/>
        <v>-101720</v>
      </c>
      <c r="J24" s="21">
        <f t="shared" si="3"/>
        <v>0.15233333333333332</v>
      </c>
    </row>
    <row r="25" spans="1:10" s="17" customFormat="1" ht="49.5" customHeight="1">
      <c r="A25" s="22" t="s">
        <v>45</v>
      </c>
      <c r="B25" s="53">
        <v>500</v>
      </c>
      <c r="C25" s="54">
        <v>2500</v>
      </c>
      <c r="D25" s="67">
        <v>500</v>
      </c>
      <c r="E25" s="68">
        <v>500</v>
      </c>
      <c r="F25" s="18">
        <f t="shared" si="0"/>
        <v>0</v>
      </c>
      <c r="G25" s="19">
        <f t="shared" si="1"/>
        <v>1</v>
      </c>
      <c r="H25" s="24"/>
      <c r="I25" s="20">
        <f t="shared" si="2"/>
        <v>-2000</v>
      </c>
      <c r="J25" s="21">
        <f t="shared" si="3"/>
        <v>0.2</v>
      </c>
    </row>
    <row r="26" spans="1:10" s="49" customFormat="1" ht="25.5" customHeight="1">
      <c r="A26" s="96" t="s">
        <v>13</v>
      </c>
      <c r="B26" s="103">
        <f>B27+B28+B29+B30+B31+B32+B33+B34+B35+B36+B37+B39+B40+B41+B38</f>
        <v>254977289</v>
      </c>
      <c r="C26" s="103">
        <f>C27+C28+C29+C30+C31+C32+C33+C34+C35+C36+C37+C39+C40+C41+C38</f>
        <v>273292046.40999997</v>
      </c>
      <c r="D26" s="103">
        <f>D27+D28+D29+D30+D31+D32+D33+D34+D35+D36+D37+D39+D40+D41+D38</f>
        <v>100170951.25</v>
      </c>
      <c r="E26" s="103">
        <f>E27+E28+E29+E30+E31+E32+E33+E34+E35+E36+E37+E39+E40+E41+E38</f>
        <v>96850380.14999999</v>
      </c>
      <c r="F26" s="98">
        <f t="shared" si="0"/>
        <v>-3320571.100000009</v>
      </c>
      <c r="G26" s="99">
        <f t="shared" si="1"/>
        <v>0.9668509577021711</v>
      </c>
      <c r="H26" s="104" t="e">
        <f>H27+H28+#REF!+H31+H35+H39+#REF!+#REF!+#REF!</f>
        <v>#REF!</v>
      </c>
      <c r="I26" s="101">
        <f t="shared" si="2"/>
        <v>-176441666.26</v>
      </c>
      <c r="J26" s="102">
        <f t="shared" si="3"/>
        <v>0.35438418871767124</v>
      </c>
    </row>
    <row r="27" spans="1:10" s="17" customFormat="1" ht="37.5" customHeight="1">
      <c r="A27" s="23" t="s">
        <v>46</v>
      </c>
      <c r="B27" s="53">
        <v>54553570</v>
      </c>
      <c r="C27" s="53">
        <v>57943570</v>
      </c>
      <c r="D27" s="69">
        <v>23089010</v>
      </c>
      <c r="E27" s="70">
        <v>22729124.65</v>
      </c>
      <c r="F27" s="18">
        <f t="shared" si="0"/>
        <v>-359885.3500000015</v>
      </c>
      <c r="G27" s="19">
        <f t="shared" si="1"/>
        <v>0.9844131320485373</v>
      </c>
      <c r="H27" s="25"/>
      <c r="I27" s="20">
        <f t="shared" si="2"/>
        <v>-35214445.35</v>
      </c>
      <c r="J27" s="21">
        <f t="shared" si="3"/>
        <v>0.3922631044307418</v>
      </c>
    </row>
    <row r="28" spans="1:10" s="17" customFormat="1" ht="54.75" customHeight="1">
      <c r="A28" s="23" t="s">
        <v>142</v>
      </c>
      <c r="B28" s="53">
        <v>47555879</v>
      </c>
      <c r="C28" s="71">
        <v>57636435.54</v>
      </c>
      <c r="D28" s="71">
        <v>27673090</v>
      </c>
      <c r="E28" s="72">
        <v>25773857.07</v>
      </c>
      <c r="F28" s="18">
        <f t="shared" si="0"/>
        <v>-1899232.9299999997</v>
      </c>
      <c r="G28" s="19">
        <f t="shared" si="1"/>
        <v>0.9313689606039658</v>
      </c>
      <c r="H28" s="25"/>
      <c r="I28" s="20">
        <f t="shared" si="2"/>
        <v>-31862578.47</v>
      </c>
      <c r="J28" s="21">
        <f t="shared" si="3"/>
        <v>0.4471799275670475</v>
      </c>
    </row>
    <row r="29" spans="1:10" s="17" customFormat="1" ht="54.75" customHeight="1">
      <c r="A29" s="22" t="s">
        <v>143</v>
      </c>
      <c r="B29" s="53">
        <v>121869900</v>
      </c>
      <c r="C29" s="71">
        <v>121869900</v>
      </c>
      <c r="D29" s="71">
        <v>35111100</v>
      </c>
      <c r="E29" s="72">
        <v>34969131.51</v>
      </c>
      <c r="F29" s="18">
        <f t="shared" si="0"/>
        <v>-141968.4900000021</v>
      </c>
      <c r="G29" s="19">
        <f t="shared" si="1"/>
        <v>0.995956592359681</v>
      </c>
      <c r="H29" s="25"/>
      <c r="I29" s="20">
        <f t="shared" si="2"/>
        <v>-86900768.49000001</v>
      </c>
      <c r="J29" s="21">
        <f t="shared" si="3"/>
        <v>0.2869382145222077</v>
      </c>
    </row>
    <row r="30" spans="1:10" s="17" customFormat="1" ht="81" customHeight="1">
      <c r="A30" s="22" t="s">
        <v>145</v>
      </c>
      <c r="B30" s="53">
        <v>0</v>
      </c>
      <c r="C30" s="71">
        <v>1361087</v>
      </c>
      <c r="D30" s="71">
        <v>1361087</v>
      </c>
      <c r="E30" s="72">
        <v>1194588.99</v>
      </c>
      <c r="F30" s="18">
        <f t="shared" si="0"/>
        <v>-166498.01</v>
      </c>
      <c r="G30" s="19">
        <f t="shared" si="1"/>
        <v>0.8776727644889709</v>
      </c>
      <c r="H30" s="25"/>
      <c r="I30" s="20">
        <f t="shared" si="2"/>
        <v>-166498.01</v>
      </c>
      <c r="J30" s="21">
        <f t="shared" si="3"/>
        <v>0.8776727644889709</v>
      </c>
    </row>
    <row r="31" spans="1:10" s="17" customFormat="1" ht="57" customHeight="1">
      <c r="A31" s="23" t="s">
        <v>117</v>
      </c>
      <c r="B31" s="53">
        <v>7588800</v>
      </c>
      <c r="C31" s="53">
        <v>8258799</v>
      </c>
      <c r="D31" s="73">
        <v>3406165</v>
      </c>
      <c r="E31" s="74">
        <v>3166246.74</v>
      </c>
      <c r="F31" s="18">
        <f t="shared" si="0"/>
        <v>-239918.25999999978</v>
      </c>
      <c r="G31" s="19">
        <f t="shared" si="1"/>
        <v>0.9295635237870157</v>
      </c>
      <c r="H31" s="25"/>
      <c r="I31" s="20">
        <f t="shared" si="2"/>
        <v>-5092552.26</v>
      </c>
      <c r="J31" s="21">
        <f t="shared" si="3"/>
        <v>0.3833785929406927</v>
      </c>
    </row>
    <row r="32" spans="1:10" s="17" customFormat="1" ht="50.25">
      <c r="A32" s="23" t="s">
        <v>118</v>
      </c>
      <c r="B32" s="53">
        <v>17384600</v>
      </c>
      <c r="C32" s="53">
        <v>18184800</v>
      </c>
      <c r="D32" s="53">
        <v>6337040</v>
      </c>
      <c r="E32" s="53">
        <v>6278316.72</v>
      </c>
      <c r="F32" s="18">
        <f t="shared" si="0"/>
        <v>-58723.28000000026</v>
      </c>
      <c r="G32" s="19">
        <f t="shared" si="1"/>
        <v>0.9907333266004317</v>
      </c>
      <c r="H32" s="26"/>
      <c r="I32" s="20">
        <f t="shared" si="2"/>
        <v>-11906483.280000001</v>
      </c>
      <c r="J32" s="21">
        <f t="shared" si="3"/>
        <v>0.34525079846905105</v>
      </c>
    </row>
    <row r="33" spans="1:10" s="17" customFormat="1" ht="53.25" customHeight="1">
      <c r="A33" s="23" t="s">
        <v>119</v>
      </c>
      <c r="B33" s="53">
        <v>4128650</v>
      </c>
      <c r="C33" s="53">
        <v>4528650</v>
      </c>
      <c r="D33" s="53">
        <v>1861365</v>
      </c>
      <c r="E33" s="53">
        <v>1777551.01</v>
      </c>
      <c r="F33" s="18">
        <f t="shared" si="0"/>
        <v>-83813.98999999999</v>
      </c>
      <c r="G33" s="19">
        <f t="shared" si="1"/>
        <v>0.9549717599718486</v>
      </c>
      <c r="H33" s="26"/>
      <c r="I33" s="20">
        <f t="shared" si="2"/>
        <v>-2751098.99</v>
      </c>
      <c r="J33" s="21">
        <f t="shared" si="3"/>
        <v>0.3925123403221711</v>
      </c>
    </row>
    <row r="34" spans="1:10" s="17" customFormat="1" ht="36.75" customHeight="1">
      <c r="A34" s="22" t="s">
        <v>120</v>
      </c>
      <c r="B34" s="53">
        <v>18100</v>
      </c>
      <c r="C34" s="53">
        <v>110700</v>
      </c>
      <c r="D34" s="53">
        <v>100550</v>
      </c>
      <c r="E34" s="53">
        <v>34550</v>
      </c>
      <c r="F34" s="18">
        <f t="shared" si="0"/>
        <v>-66000</v>
      </c>
      <c r="G34" s="19">
        <f t="shared" si="1"/>
        <v>0.34361014420686226</v>
      </c>
      <c r="H34" s="26"/>
      <c r="I34" s="20">
        <f t="shared" si="2"/>
        <v>-76150</v>
      </c>
      <c r="J34" s="21">
        <f t="shared" si="3"/>
        <v>0.3121047877145438</v>
      </c>
    </row>
    <row r="35" spans="1:10" s="17" customFormat="1" ht="69" customHeight="1">
      <c r="A35" s="23" t="s">
        <v>121</v>
      </c>
      <c r="B35" s="53">
        <v>295190</v>
      </c>
      <c r="C35" s="53">
        <v>408772</v>
      </c>
      <c r="D35" s="75">
        <v>303882</v>
      </c>
      <c r="E35" s="76">
        <v>180944.18</v>
      </c>
      <c r="F35" s="18">
        <f t="shared" si="0"/>
        <v>-122937.82</v>
      </c>
      <c r="G35" s="19">
        <f t="shared" si="1"/>
        <v>0.5954422440289323</v>
      </c>
      <c r="H35" s="25"/>
      <c r="I35" s="20">
        <f t="shared" si="2"/>
        <v>-227827.82</v>
      </c>
      <c r="J35" s="21">
        <f t="shared" si="3"/>
        <v>0.4426530682140655</v>
      </c>
    </row>
    <row r="36" spans="1:10" s="17" customFormat="1" ht="69" customHeight="1">
      <c r="A36" s="22" t="s">
        <v>146</v>
      </c>
      <c r="B36" s="53">
        <v>0</v>
      </c>
      <c r="C36" s="53">
        <v>1141900</v>
      </c>
      <c r="D36" s="75">
        <v>329000</v>
      </c>
      <c r="E36" s="76">
        <v>174926.76</v>
      </c>
      <c r="F36" s="18">
        <f t="shared" si="0"/>
        <v>-154073.24</v>
      </c>
      <c r="G36" s="19">
        <f t="shared" si="1"/>
        <v>0.5316922796352583</v>
      </c>
      <c r="H36" s="25"/>
      <c r="I36" s="20">
        <f t="shared" si="2"/>
        <v>-966973.24</v>
      </c>
      <c r="J36" s="21">
        <f t="shared" si="3"/>
        <v>0.1531892109641825</v>
      </c>
    </row>
    <row r="37" spans="1:10" s="17" customFormat="1" ht="123" customHeight="1">
      <c r="A37" s="111" t="s">
        <v>147</v>
      </c>
      <c r="B37" s="53">
        <v>0</v>
      </c>
      <c r="C37" s="53">
        <v>0</v>
      </c>
      <c r="D37" s="75">
        <v>0</v>
      </c>
      <c r="E37" s="76">
        <v>0</v>
      </c>
      <c r="F37" s="18">
        <f t="shared" si="0"/>
        <v>0</v>
      </c>
      <c r="G37" s="19" t="e">
        <f t="shared" si="1"/>
        <v>#DIV/0!</v>
      </c>
      <c r="H37" s="25"/>
      <c r="I37" s="20">
        <f t="shared" si="2"/>
        <v>0</v>
      </c>
      <c r="J37" s="21" t="e">
        <f t="shared" si="3"/>
        <v>#DIV/0!</v>
      </c>
    </row>
    <row r="38" spans="1:10" s="17" customFormat="1" ht="74.25" customHeight="1">
      <c r="A38" s="111" t="s">
        <v>162</v>
      </c>
      <c r="B38" s="53">
        <v>0</v>
      </c>
      <c r="C38" s="53">
        <v>150758.62</v>
      </c>
      <c r="D38" s="75">
        <v>0</v>
      </c>
      <c r="E38" s="76">
        <v>0</v>
      </c>
      <c r="F38" s="18">
        <f t="shared" si="0"/>
        <v>0</v>
      </c>
      <c r="G38" s="19" t="e">
        <f t="shared" si="1"/>
        <v>#DIV/0!</v>
      </c>
      <c r="H38" s="25"/>
      <c r="I38" s="20">
        <f t="shared" si="2"/>
        <v>-150758.62</v>
      </c>
      <c r="J38" s="21">
        <f t="shared" si="3"/>
        <v>0</v>
      </c>
    </row>
    <row r="39" spans="1:10" s="17" customFormat="1" ht="78" customHeight="1">
      <c r="A39" s="23" t="s">
        <v>122</v>
      </c>
      <c r="B39" s="53">
        <v>1582600</v>
      </c>
      <c r="C39" s="53">
        <v>1382600</v>
      </c>
      <c r="D39" s="77">
        <v>489620</v>
      </c>
      <c r="E39" s="78">
        <v>468143.8</v>
      </c>
      <c r="F39" s="18">
        <f t="shared" si="0"/>
        <v>-21476.20000000001</v>
      </c>
      <c r="G39" s="19">
        <f t="shared" si="1"/>
        <v>0.9561370042073445</v>
      </c>
      <c r="H39" s="25"/>
      <c r="I39" s="20">
        <f t="shared" si="2"/>
        <v>-914456.2</v>
      </c>
      <c r="J39" s="21">
        <f t="shared" si="3"/>
        <v>0.33859670186604945</v>
      </c>
    </row>
    <row r="40" spans="1:10" s="17" customFormat="1" ht="88.5" customHeight="1">
      <c r="A40" s="22" t="s">
        <v>148</v>
      </c>
      <c r="B40" s="53">
        <v>0</v>
      </c>
      <c r="C40" s="53">
        <v>307530</v>
      </c>
      <c r="D40" s="77">
        <v>102498</v>
      </c>
      <c r="E40" s="78">
        <v>96454.47</v>
      </c>
      <c r="F40" s="18">
        <f t="shared" si="0"/>
        <v>-6043.529999999999</v>
      </c>
      <c r="G40" s="19">
        <f t="shared" si="1"/>
        <v>0.941037581221097</v>
      </c>
      <c r="H40" s="25"/>
      <c r="I40" s="20">
        <f t="shared" si="2"/>
        <v>-211075.53</v>
      </c>
      <c r="J40" s="21">
        <f t="shared" si="3"/>
        <v>0.3136424739049849</v>
      </c>
    </row>
    <row r="41" spans="1:10" s="17" customFormat="1" ht="98.25" customHeight="1">
      <c r="A41" s="23" t="s">
        <v>149</v>
      </c>
      <c r="B41" s="53">
        <v>0</v>
      </c>
      <c r="C41" s="53">
        <v>6544.25</v>
      </c>
      <c r="D41" s="77">
        <v>6544.25</v>
      </c>
      <c r="E41" s="78">
        <v>6544.25</v>
      </c>
      <c r="F41" s="18">
        <f t="shared" si="0"/>
        <v>0</v>
      </c>
      <c r="G41" s="19">
        <f t="shared" si="1"/>
        <v>1</v>
      </c>
      <c r="H41" s="25"/>
      <c r="I41" s="20">
        <f t="shared" si="2"/>
        <v>0</v>
      </c>
      <c r="J41" s="21">
        <f t="shared" si="3"/>
        <v>1</v>
      </c>
    </row>
    <row r="42" spans="1:10" s="49" customFormat="1" ht="39.75" customHeight="1">
      <c r="A42" s="96" t="s">
        <v>22</v>
      </c>
      <c r="B42" s="97">
        <f>B43+B45+B49+B46+B51+B50+B44+B47+B48</f>
        <v>17970000</v>
      </c>
      <c r="C42" s="97">
        <f>C43+C45+C49+C46+C51+C50+C44+C47+C48</f>
        <v>22518040</v>
      </c>
      <c r="D42" s="97">
        <f>D43+D45+D49+D46+D51+D50+D44+D47+D48</f>
        <v>12543551</v>
      </c>
      <c r="E42" s="97">
        <f>E43+E45+E49+E46+E51+E50+E44+E47+E48</f>
        <v>9206478.92</v>
      </c>
      <c r="F42" s="98">
        <f t="shared" si="0"/>
        <v>-3337072.08</v>
      </c>
      <c r="G42" s="99">
        <f t="shared" si="1"/>
        <v>0.7339611342912385</v>
      </c>
      <c r="H42" s="105" t="e">
        <f>E42-#REF!</f>
        <v>#REF!</v>
      </c>
      <c r="I42" s="101">
        <f t="shared" si="2"/>
        <v>-13311561.08</v>
      </c>
      <c r="J42" s="102">
        <f t="shared" si="3"/>
        <v>0.4088490348183057</v>
      </c>
    </row>
    <row r="43" spans="1:10" s="17" customFormat="1" ht="36" customHeight="1">
      <c r="A43" s="23" t="s">
        <v>47</v>
      </c>
      <c r="B43" s="53">
        <v>5800000</v>
      </c>
      <c r="C43" s="53">
        <v>6353200</v>
      </c>
      <c r="D43" s="79">
        <v>3418533</v>
      </c>
      <c r="E43" s="80">
        <v>2613410.95</v>
      </c>
      <c r="F43" s="18">
        <f t="shared" si="0"/>
        <v>-805122.0499999998</v>
      </c>
      <c r="G43" s="19">
        <f t="shared" si="1"/>
        <v>0.7644831715826643</v>
      </c>
      <c r="H43" s="26" t="e">
        <f>E43-#REF!</f>
        <v>#REF!</v>
      </c>
      <c r="I43" s="20">
        <f t="shared" si="2"/>
        <v>-3739789.05</v>
      </c>
      <c r="J43" s="21">
        <f t="shared" si="3"/>
        <v>0.4113534832840144</v>
      </c>
    </row>
    <row r="44" spans="1:10" s="17" customFormat="1" ht="33.75" customHeight="1">
      <c r="A44" s="22" t="s">
        <v>48</v>
      </c>
      <c r="B44" s="53">
        <v>4200000</v>
      </c>
      <c r="C44" s="53">
        <v>5817200</v>
      </c>
      <c r="D44" s="81">
        <v>3881615</v>
      </c>
      <c r="E44" s="53">
        <v>3335693.88</v>
      </c>
      <c r="F44" s="18">
        <f t="shared" si="0"/>
        <v>-545921.1200000001</v>
      </c>
      <c r="G44" s="19">
        <f t="shared" si="1"/>
        <v>0.8593572211566577</v>
      </c>
      <c r="H44" s="26" t="e">
        <f>E44-#REF!</f>
        <v>#REF!</v>
      </c>
      <c r="I44" s="20">
        <f t="shared" si="2"/>
        <v>-2481506.12</v>
      </c>
      <c r="J44" s="21">
        <f t="shared" si="3"/>
        <v>0.5734191501065805</v>
      </c>
    </row>
    <row r="45" spans="1:10" s="17" customFormat="1" ht="36" customHeight="1">
      <c r="A45" s="23" t="s">
        <v>49</v>
      </c>
      <c r="B45" s="53">
        <v>2570000</v>
      </c>
      <c r="C45" s="53">
        <v>2618440</v>
      </c>
      <c r="D45" s="82">
        <v>1810003</v>
      </c>
      <c r="E45" s="83">
        <v>651802.64</v>
      </c>
      <c r="F45" s="18">
        <f t="shared" si="0"/>
        <v>-1158200.3599999999</v>
      </c>
      <c r="G45" s="19">
        <f t="shared" si="1"/>
        <v>0.3601113589314493</v>
      </c>
      <c r="H45" s="26"/>
      <c r="I45" s="20">
        <f t="shared" si="2"/>
        <v>-1966637.3599999999</v>
      </c>
      <c r="J45" s="21">
        <f t="shared" si="3"/>
        <v>0.24892785017033042</v>
      </c>
    </row>
    <row r="46" spans="1:10" s="17" customFormat="1" ht="69.75" customHeight="1">
      <c r="A46" s="23" t="s">
        <v>50</v>
      </c>
      <c r="B46" s="53">
        <v>3320000</v>
      </c>
      <c r="C46" s="53">
        <v>3456000</v>
      </c>
      <c r="D46" s="84">
        <v>1238800</v>
      </c>
      <c r="E46" s="85">
        <v>1114703.45</v>
      </c>
      <c r="F46" s="18">
        <f t="shared" si="0"/>
        <v>-124096.55000000005</v>
      </c>
      <c r="G46" s="19">
        <f t="shared" si="1"/>
        <v>0.8998251937358734</v>
      </c>
      <c r="H46" s="26"/>
      <c r="I46" s="20">
        <f t="shared" si="2"/>
        <v>-2341296.55</v>
      </c>
      <c r="J46" s="21">
        <f t="shared" si="3"/>
        <v>0.32254150752314814</v>
      </c>
    </row>
    <row r="47" spans="1:10" s="17" customFormat="1" ht="32.25" customHeight="1">
      <c r="A47" s="23" t="s">
        <v>51</v>
      </c>
      <c r="B47" s="53">
        <v>50000</v>
      </c>
      <c r="C47" s="53">
        <v>50000</v>
      </c>
      <c r="D47" s="82">
        <v>50000</v>
      </c>
      <c r="E47" s="83">
        <v>48114.69</v>
      </c>
      <c r="F47" s="18">
        <f t="shared" si="0"/>
        <v>-1885.3099999999977</v>
      </c>
      <c r="G47" s="19">
        <f t="shared" si="1"/>
        <v>0.9622938000000001</v>
      </c>
      <c r="H47" s="26"/>
      <c r="I47" s="20">
        <f t="shared" si="2"/>
        <v>-1885.3099999999977</v>
      </c>
      <c r="J47" s="21">
        <f t="shared" si="3"/>
        <v>0.9622938000000001</v>
      </c>
    </row>
    <row r="48" spans="1:10" s="17" customFormat="1" ht="32.25" customHeight="1">
      <c r="A48" s="23" t="s">
        <v>52</v>
      </c>
      <c r="B48" s="53">
        <v>200000</v>
      </c>
      <c r="C48" s="53">
        <v>200000</v>
      </c>
      <c r="D48" s="82">
        <v>200000</v>
      </c>
      <c r="E48" s="83">
        <v>198297</v>
      </c>
      <c r="F48" s="18">
        <f t="shared" si="0"/>
        <v>-1703</v>
      </c>
      <c r="G48" s="19">
        <f t="shared" si="1"/>
        <v>0.991485</v>
      </c>
      <c r="H48" s="26"/>
      <c r="I48" s="20">
        <f t="shared" si="2"/>
        <v>-1703</v>
      </c>
      <c r="J48" s="21">
        <f t="shared" si="3"/>
        <v>0.991485</v>
      </c>
    </row>
    <row r="49" spans="1:10" s="17" customFormat="1" ht="36" customHeight="1">
      <c r="A49" s="23" t="s">
        <v>53</v>
      </c>
      <c r="B49" s="53">
        <v>20000</v>
      </c>
      <c r="C49" s="53">
        <v>20000</v>
      </c>
      <c r="D49" s="82">
        <v>5000</v>
      </c>
      <c r="E49" s="83">
        <v>4528.2</v>
      </c>
      <c r="F49" s="18">
        <f t="shared" si="0"/>
        <v>-471.8000000000002</v>
      </c>
      <c r="G49" s="19">
        <f t="shared" si="1"/>
        <v>0.90564</v>
      </c>
      <c r="H49" s="26"/>
      <c r="I49" s="20">
        <f t="shared" si="2"/>
        <v>-15471.8</v>
      </c>
      <c r="J49" s="21">
        <f t="shared" si="3"/>
        <v>0.22641</v>
      </c>
    </row>
    <row r="50" spans="1:10" s="17" customFormat="1" ht="66" customHeight="1">
      <c r="A50" s="23" t="s">
        <v>54</v>
      </c>
      <c r="B50" s="53">
        <v>1500000</v>
      </c>
      <c r="C50" s="53">
        <v>3693200</v>
      </c>
      <c r="D50" s="81">
        <v>1828100</v>
      </c>
      <c r="E50" s="53">
        <v>1168343.11</v>
      </c>
      <c r="F50" s="18">
        <f t="shared" si="0"/>
        <v>-659756.8899999999</v>
      </c>
      <c r="G50" s="19">
        <f t="shared" si="1"/>
        <v>0.6391024068705213</v>
      </c>
      <c r="H50" s="26" t="e">
        <f>E50-#REF!</f>
        <v>#REF!</v>
      </c>
      <c r="I50" s="20">
        <f t="shared" si="2"/>
        <v>-2524856.8899999997</v>
      </c>
      <c r="J50" s="21">
        <f t="shared" si="3"/>
        <v>0.3163498077547926</v>
      </c>
    </row>
    <row r="51" spans="1:10" s="17" customFormat="1" ht="48.75" customHeight="1">
      <c r="A51" s="23" t="s">
        <v>55</v>
      </c>
      <c r="B51" s="53">
        <v>310000</v>
      </c>
      <c r="C51" s="53">
        <v>310000</v>
      </c>
      <c r="D51" s="86">
        <v>111500</v>
      </c>
      <c r="E51" s="87">
        <v>71585</v>
      </c>
      <c r="F51" s="18">
        <f t="shared" si="0"/>
        <v>-39915</v>
      </c>
      <c r="G51" s="19">
        <f t="shared" si="1"/>
        <v>0.642017937219731</v>
      </c>
      <c r="H51" s="26"/>
      <c r="I51" s="20">
        <f t="shared" si="2"/>
        <v>-238415</v>
      </c>
      <c r="J51" s="21">
        <f t="shared" si="3"/>
        <v>0.23091935483870968</v>
      </c>
    </row>
    <row r="52" spans="1:10" s="49" customFormat="1" ht="33.75" customHeight="1">
      <c r="A52" s="96" t="s">
        <v>21</v>
      </c>
      <c r="B52" s="97">
        <f>B53+B54+B55+B56+B57+B58+B59+B60+B61+B62+B63+B64+B65+B66+B67+B68</f>
        <v>21675929</v>
      </c>
      <c r="C52" s="97">
        <f>C53+C54+C55+C56+C57+C58+C59+C60+C61+C62+C63+C64+C65+C66+C67+C68</f>
        <v>22654729</v>
      </c>
      <c r="D52" s="97">
        <f>D53+D54+D55+D56+D57+D58+D59+D60+D61+D62+D63+D64+D65+D66+D67+D68</f>
        <v>8956475</v>
      </c>
      <c r="E52" s="97">
        <f>E53+E54+E55+E56+E57+E58+E59+E60+E61+E62+E63+E64+E65+E66+E67+E68</f>
        <v>7495569.830000001</v>
      </c>
      <c r="F52" s="98">
        <f t="shared" si="0"/>
        <v>-1460905.169999999</v>
      </c>
      <c r="G52" s="99">
        <f t="shared" si="1"/>
        <v>0.8368883774029404</v>
      </c>
      <c r="H52" s="105" t="e">
        <f>E52-#REF!</f>
        <v>#REF!</v>
      </c>
      <c r="I52" s="101">
        <f t="shared" si="2"/>
        <v>-15159159.169999998</v>
      </c>
      <c r="J52" s="102">
        <f t="shared" si="3"/>
        <v>0.330861156185095</v>
      </c>
    </row>
    <row r="53" spans="1:10" s="17" customFormat="1" ht="66" customHeight="1">
      <c r="A53" s="22" t="s">
        <v>56</v>
      </c>
      <c r="B53" s="53">
        <v>230000</v>
      </c>
      <c r="C53" s="53">
        <v>230000</v>
      </c>
      <c r="D53" s="53">
        <v>90900</v>
      </c>
      <c r="E53" s="53">
        <v>61112.82</v>
      </c>
      <c r="F53" s="18">
        <f t="shared" si="0"/>
        <v>-29787.18</v>
      </c>
      <c r="G53" s="19">
        <f t="shared" si="1"/>
        <v>0.6723082508250825</v>
      </c>
      <c r="H53" s="26"/>
      <c r="I53" s="20">
        <f t="shared" si="2"/>
        <v>-168887.18</v>
      </c>
      <c r="J53" s="21">
        <f t="shared" si="3"/>
        <v>0.26570791304347824</v>
      </c>
    </row>
    <row r="54" spans="1:10" s="17" customFormat="1" ht="90" customHeight="1">
      <c r="A54" s="22" t="s">
        <v>57</v>
      </c>
      <c r="B54" s="53">
        <v>1000000</v>
      </c>
      <c r="C54" s="53">
        <v>1000000</v>
      </c>
      <c r="D54" s="53">
        <v>673000</v>
      </c>
      <c r="E54" s="53">
        <v>672827.5</v>
      </c>
      <c r="F54" s="18">
        <f t="shared" si="0"/>
        <v>-172.5</v>
      </c>
      <c r="G54" s="19">
        <f t="shared" si="1"/>
        <v>0.9997436849925706</v>
      </c>
      <c r="H54" s="26"/>
      <c r="I54" s="20">
        <f t="shared" si="2"/>
        <v>-327172.5</v>
      </c>
      <c r="J54" s="21">
        <f t="shared" si="3"/>
        <v>0.6728275</v>
      </c>
    </row>
    <row r="55" spans="1:10" s="17" customFormat="1" ht="87.75" customHeight="1">
      <c r="A55" s="22" t="s">
        <v>58</v>
      </c>
      <c r="B55" s="53">
        <v>1500000</v>
      </c>
      <c r="C55" s="53">
        <v>1500000</v>
      </c>
      <c r="D55" s="53">
        <v>800000</v>
      </c>
      <c r="E55" s="53">
        <v>0</v>
      </c>
      <c r="F55" s="18">
        <f t="shared" si="0"/>
        <v>-800000</v>
      </c>
      <c r="G55" s="19">
        <f t="shared" si="1"/>
        <v>0</v>
      </c>
      <c r="H55" s="26"/>
      <c r="I55" s="20">
        <f t="shared" si="2"/>
        <v>-1500000</v>
      </c>
      <c r="J55" s="21">
        <f t="shared" si="3"/>
        <v>0</v>
      </c>
    </row>
    <row r="56" spans="1:10" s="17" customFormat="1" ht="83.25" customHeight="1">
      <c r="A56" s="22" t="s">
        <v>59</v>
      </c>
      <c r="B56" s="88">
        <v>0</v>
      </c>
      <c r="C56" s="88">
        <v>92300</v>
      </c>
      <c r="D56" s="89">
        <v>30800</v>
      </c>
      <c r="E56" s="89">
        <v>29874.71</v>
      </c>
      <c r="F56" s="18">
        <f t="shared" si="0"/>
        <v>-925.2900000000009</v>
      </c>
      <c r="G56" s="19">
        <f t="shared" si="1"/>
        <v>0.9699581168831168</v>
      </c>
      <c r="H56" s="26" t="e">
        <f>E56-#REF!</f>
        <v>#REF!</v>
      </c>
      <c r="I56" s="20">
        <f t="shared" si="2"/>
        <v>-62425.29</v>
      </c>
      <c r="J56" s="21">
        <f t="shared" si="3"/>
        <v>0.3236696641386782</v>
      </c>
    </row>
    <row r="57" spans="1:10" s="17" customFormat="1" ht="126.75" customHeight="1">
      <c r="A57" s="23" t="s">
        <v>61</v>
      </c>
      <c r="B57" s="53">
        <v>9069300</v>
      </c>
      <c r="C57" s="53">
        <v>9569300</v>
      </c>
      <c r="D57" s="81">
        <v>3010834</v>
      </c>
      <c r="E57" s="81">
        <v>2872690.59</v>
      </c>
      <c r="F57" s="18">
        <f t="shared" si="0"/>
        <v>-138143.41000000015</v>
      </c>
      <c r="G57" s="19">
        <f t="shared" si="1"/>
        <v>0.9541178922517813</v>
      </c>
      <c r="H57" s="26" t="e">
        <f>E57-#REF!</f>
        <v>#REF!</v>
      </c>
      <c r="I57" s="20">
        <f t="shared" si="2"/>
        <v>-6696609.41</v>
      </c>
      <c r="J57" s="21">
        <f t="shared" si="3"/>
        <v>0.3001986132736982</v>
      </c>
    </row>
    <row r="58" spans="1:10" s="28" customFormat="1" ht="74.25" customHeight="1">
      <c r="A58" s="22" t="s">
        <v>62</v>
      </c>
      <c r="B58" s="53">
        <v>1969100</v>
      </c>
      <c r="C58" s="53">
        <v>2119100</v>
      </c>
      <c r="D58" s="81">
        <v>685730</v>
      </c>
      <c r="E58" s="81">
        <v>642858.96</v>
      </c>
      <c r="F58" s="18">
        <f t="shared" si="0"/>
        <v>-42871.04000000004</v>
      </c>
      <c r="G58" s="19">
        <f t="shared" si="1"/>
        <v>0.9374811660566111</v>
      </c>
      <c r="H58" s="27"/>
      <c r="I58" s="20">
        <f t="shared" si="2"/>
        <v>-1476241.04</v>
      </c>
      <c r="J58" s="21">
        <f t="shared" si="3"/>
        <v>0.30336414515596244</v>
      </c>
    </row>
    <row r="59" spans="1:10" s="28" customFormat="1" ht="63" customHeight="1">
      <c r="A59" s="22" t="s">
        <v>63</v>
      </c>
      <c r="B59" s="53">
        <v>30000</v>
      </c>
      <c r="C59" s="53">
        <v>30000</v>
      </c>
      <c r="D59" s="81">
        <v>0</v>
      </c>
      <c r="E59" s="81">
        <v>0</v>
      </c>
      <c r="F59" s="18">
        <f t="shared" si="0"/>
        <v>0</v>
      </c>
      <c r="G59" s="19" t="e">
        <f t="shared" si="1"/>
        <v>#DIV/0!</v>
      </c>
      <c r="H59" s="27"/>
      <c r="I59" s="20">
        <f t="shared" si="2"/>
        <v>-30000</v>
      </c>
      <c r="J59" s="21">
        <f t="shared" si="3"/>
        <v>0</v>
      </c>
    </row>
    <row r="60" spans="1:10" s="28" customFormat="1" ht="53.25" customHeight="1">
      <c r="A60" s="22" t="s">
        <v>123</v>
      </c>
      <c r="B60" s="53">
        <v>3850800</v>
      </c>
      <c r="C60" s="53">
        <v>4050800</v>
      </c>
      <c r="D60" s="81">
        <v>1258120</v>
      </c>
      <c r="E60" s="81">
        <v>1183443.26</v>
      </c>
      <c r="F60" s="18">
        <f t="shared" si="0"/>
        <v>-74676.73999999999</v>
      </c>
      <c r="G60" s="19">
        <f t="shared" si="1"/>
        <v>0.9406441833847328</v>
      </c>
      <c r="H60" s="27"/>
      <c r="I60" s="20">
        <f t="shared" si="2"/>
        <v>-2867356.74</v>
      </c>
      <c r="J60" s="21">
        <f t="shared" si="3"/>
        <v>0.29215050360422634</v>
      </c>
    </row>
    <row r="61" spans="1:10" s="28" customFormat="1" ht="79.5" customHeight="1">
      <c r="A61" s="22" t="s">
        <v>64</v>
      </c>
      <c r="B61" s="53">
        <v>15000</v>
      </c>
      <c r="C61" s="53">
        <v>15000</v>
      </c>
      <c r="D61" s="81">
        <v>10000</v>
      </c>
      <c r="E61" s="81">
        <v>9949.95</v>
      </c>
      <c r="F61" s="18">
        <f t="shared" si="0"/>
        <v>-50.04999999999927</v>
      </c>
      <c r="G61" s="19">
        <f t="shared" si="1"/>
        <v>0.9949950000000001</v>
      </c>
      <c r="H61" s="27"/>
      <c r="I61" s="20">
        <f t="shared" si="2"/>
        <v>-5050.049999999999</v>
      </c>
      <c r="J61" s="21">
        <f t="shared" si="3"/>
        <v>0.6633300000000001</v>
      </c>
    </row>
    <row r="62" spans="1:10" s="28" customFormat="1" ht="114" customHeight="1">
      <c r="A62" s="22" t="s">
        <v>65</v>
      </c>
      <c r="B62" s="53">
        <v>70000</v>
      </c>
      <c r="C62" s="53">
        <v>70000</v>
      </c>
      <c r="D62" s="81">
        <v>24000</v>
      </c>
      <c r="E62" s="81">
        <v>4483</v>
      </c>
      <c r="F62" s="18">
        <f t="shared" si="0"/>
        <v>-19517</v>
      </c>
      <c r="G62" s="19">
        <f t="shared" si="1"/>
        <v>0.18679166666666666</v>
      </c>
      <c r="H62" s="27"/>
      <c r="I62" s="20">
        <f t="shared" si="2"/>
        <v>-65517</v>
      </c>
      <c r="J62" s="21">
        <f t="shared" si="3"/>
        <v>0.06404285714285714</v>
      </c>
    </row>
    <row r="63" spans="1:10" s="17" customFormat="1" ht="60" customHeight="1">
      <c r="A63" s="22" t="s">
        <v>60</v>
      </c>
      <c r="B63" s="53">
        <v>735000</v>
      </c>
      <c r="C63" s="53">
        <v>771500</v>
      </c>
      <c r="D63" s="81">
        <v>324300</v>
      </c>
      <c r="E63" s="81">
        <v>220951.08</v>
      </c>
      <c r="F63" s="18">
        <f t="shared" si="0"/>
        <v>-103348.92000000001</v>
      </c>
      <c r="G63" s="19">
        <f t="shared" si="1"/>
        <v>0.6813169287696577</v>
      </c>
      <c r="H63" s="26"/>
      <c r="I63" s="20">
        <f t="shared" si="2"/>
        <v>-550548.92</v>
      </c>
      <c r="J63" s="21">
        <f t="shared" si="3"/>
        <v>0.28639154893065455</v>
      </c>
    </row>
    <row r="64" spans="1:10" s="17" customFormat="1" ht="194.25" customHeight="1">
      <c r="A64" s="23" t="s">
        <v>66</v>
      </c>
      <c r="B64" s="53">
        <v>216000</v>
      </c>
      <c r="C64" s="53">
        <v>216000</v>
      </c>
      <c r="D64" s="81">
        <v>101455</v>
      </c>
      <c r="E64" s="81">
        <v>83234.23</v>
      </c>
      <c r="F64" s="18">
        <f t="shared" si="0"/>
        <v>-18220.770000000004</v>
      </c>
      <c r="G64" s="19">
        <f t="shared" si="1"/>
        <v>0.8204054014094918</v>
      </c>
      <c r="H64" s="29" t="e">
        <f>E64-#REF!</f>
        <v>#REF!</v>
      </c>
      <c r="I64" s="20">
        <f t="shared" si="2"/>
        <v>-132765.77000000002</v>
      </c>
      <c r="J64" s="21">
        <f t="shared" si="3"/>
        <v>0.3853436574074074</v>
      </c>
    </row>
    <row r="65" spans="1:10" s="17" customFormat="1" ht="57" customHeight="1">
      <c r="A65" s="22" t="s">
        <v>67</v>
      </c>
      <c r="B65" s="53">
        <v>128000</v>
      </c>
      <c r="C65" s="53">
        <v>128000</v>
      </c>
      <c r="D65" s="81">
        <v>84800</v>
      </c>
      <c r="E65" s="81">
        <v>81984.41</v>
      </c>
      <c r="F65" s="18">
        <f t="shared" si="0"/>
        <v>-2815.5899999999965</v>
      </c>
      <c r="G65" s="19">
        <f t="shared" si="1"/>
        <v>0.966797287735849</v>
      </c>
      <c r="H65" s="26" t="e">
        <f>E65-#REF!</f>
        <v>#REF!</v>
      </c>
      <c r="I65" s="20">
        <f t="shared" si="2"/>
        <v>-46015.59</v>
      </c>
      <c r="J65" s="21">
        <f t="shared" si="3"/>
        <v>0.640503203125</v>
      </c>
    </row>
    <row r="66" spans="1:10" s="17" customFormat="1" ht="126" customHeight="1">
      <c r="A66" s="22" t="s">
        <v>68</v>
      </c>
      <c r="B66" s="53">
        <v>145000</v>
      </c>
      <c r="C66" s="53">
        <v>145000</v>
      </c>
      <c r="D66" s="81">
        <v>47404</v>
      </c>
      <c r="E66" s="81">
        <v>34482.62</v>
      </c>
      <c r="F66" s="18">
        <f t="shared" si="0"/>
        <v>-12921.379999999997</v>
      </c>
      <c r="G66" s="19">
        <f t="shared" si="1"/>
        <v>0.7274200489410176</v>
      </c>
      <c r="H66" s="26" t="e">
        <f>E66-#REF!</f>
        <v>#REF!</v>
      </c>
      <c r="I66" s="20">
        <f t="shared" si="2"/>
        <v>-110517.38</v>
      </c>
      <c r="J66" s="21">
        <f t="shared" si="3"/>
        <v>0.23781117241379313</v>
      </c>
    </row>
    <row r="67" spans="1:10" s="17" customFormat="1" ht="66" customHeight="1">
      <c r="A67" s="22" t="s">
        <v>69</v>
      </c>
      <c r="B67" s="53">
        <v>287250</v>
      </c>
      <c r="C67" s="53">
        <v>287250</v>
      </c>
      <c r="D67" s="81">
        <v>57820</v>
      </c>
      <c r="E67" s="81">
        <v>14963.86</v>
      </c>
      <c r="F67" s="18">
        <f t="shared" si="0"/>
        <v>-42856.14</v>
      </c>
      <c r="G67" s="19">
        <f t="shared" si="1"/>
        <v>0.25880076098235905</v>
      </c>
      <c r="H67" s="26"/>
      <c r="I67" s="20">
        <f t="shared" si="2"/>
        <v>-272286.14</v>
      </c>
      <c r="J67" s="21">
        <f t="shared" si="3"/>
        <v>0.05209350739773717</v>
      </c>
    </row>
    <row r="68" spans="1:10" s="17" customFormat="1" ht="69" customHeight="1">
      <c r="A68" s="23" t="s">
        <v>104</v>
      </c>
      <c r="B68" s="53">
        <v>2430479</v>
      </c>
      <c r="C68" s="53">
        <v>2430479</v>
      </c>
      <c r="D68" s="81">
        <v>1757312</v>
      </c>
      <c r="E68" s="81">
        <v>1582712.84</v>
      </c>
      <c r="F68" s="18">
        <f t="shared" si="0"/>
        <v>-174599.15999999992</v>
      </c>
      <c r="G68" s="19">
        <f t="shared" si="1"/>
        <v>0.9006441883968243</v>
      </c>
      <c r="H68" s="26" t="e">
        <f>E68-#REF!</f>
        <v>#REF!</v>
      </c>
      <c r="I68" s="20">
        <f t="shared" si="2"/>
        <v>-847766.1599999999</v>
      </c>
      <c r="J68" s="21">
        <f t="shared" si="3"/>
        <v>0.6511937934867983</v>
      </c>
    </row>
    <row r="69" spans="1:10" s="49" customFormat="1" ht="42" customHeight="1">
      <c r="A69" s="96" t="s">
        <v>14</v>
      </c>
      <c r="B69" s="97">
        <f>B70+B71+B72+B73+B74</f>
        <v>12622300</v>
      </c>
      <c r="C69" s="97">
        <f>C70+C71+C72+C73+C74</f>
        <v>13298600</v>
      </c>
      <c r="D69" s="97">
        <f>D70+D71+D72+D73+D74</f>
        <v>4443550</v>
      </c>
      <c r="E69" s="97">
        <f>E70+E71+E72+E73+E74</f>
        <v>4015393.1</v>
      </c>
      <c r="F69" s="98">
        <f t="shared" si="0"/>
        <v>-428156.8999999999</v>
      </c>
      <c r="G69" s="99">
        <f t="shared" si="1"/>
        <v>0.9036453061178562</v>
      </c>
      <c r="H69" s="105" t="e">
        <f>E69-#REF!</f>
        <v>#REF!</v>
      </c>
      <c r="I69" s="101">
        <f t="shared" si="2"/>
        <v>-9283206.9</v>
      </c>
      <c r="J69" s="102">
        <f t="shared" si="3"/>
        <v>0.30194103890635104</v>
      </c>
    </row>
    <row r="70" spans="1:10" s="17" customFormat="1" ht="45.75" customHeight="1">
      <c r="A70" s="22" t="s">
        <v>70</v>
      </c>
      <c r="B70" s="53">
        <v>4320200</v>
      </c>
      <c r="C70" s="53">
        <v>4554200</v>
      </c>
      <c r="D70" s="53">
        <v>1644430</v>
      </c>
      <c r="E70" s="53">
        <v>1574428.21</v>
      </c>
      <c r="F70" s="18">
        <f t="shared" si="0"/>
        <v>-70001.79000000004</v>
      </c>
      <c r="G70" s="19">
        <f t="shared" si="1"/>
        <v>0.9574309700017635</v>
      </c>
      <c r="H70" s="26" t="e">
        <f>E70-#REF!</f>
        <v>#REF!</v>
      </c>
      <c r="I70" s="20">
        <f t="shared" si="2"/>
        <v>-2979771.79</v>
      </c>
      <c r="J70" s="21">
        <f t="shared" si="3"/>
        <v>0.34570906196477974</v>
      </c>
    </row>
    <row r="71" spans="1:10" s="17" customFormat="1" ht="43.5" customHeight="1">
      <c r="A71" s="22" t="s">
        <v>71</v>
      </c>
      <c r="B71" s="53">
        <v>3560650</v>
      </c>
      <c r="C71" s="53">
        <v>3961650</v>
      </c>
      <c r="D71" s="53">
        <v>1233240</v>
      </c>
      <c r="E71" s="53">
        <v>1135411.04</v>
      </c>
      <c r="F71" s="18">
        <f t="shared" si="0"/>
        <v>-97828.95999999996</v>
      </c>
      <c r="G71" s="19">
        <f t="shared" si="1"/>
        <v>0.9206732185138335</v>
      </c>
      <c r="H71" s="26"/>
      <c r="I71" s="20">
        <f t="shared" si="2"/>
        <v>-2826238.96</v>
      </c>
      <c r="J71" s="21">
        <f t="shared" si="3"/>
        <v>0.2866005427031666</v>
      </c>
    </row>
    <row r="72" spans="1:10" s="17" customFormat="1" ht="54" customHeight="1">
      <c r="A72" s="23" t="s">
        <v>124</v>
      </c>
      <c r="B72" s="53">
        <v>2354300</v>
      </c>
      <c r="C72" s="53">
        <v>2452300</v>
      </c>
      <c r="D72" s="53">
        <v>892610</v>
      </c>
      <c r="E72" s="53">
        <v>847952.37</v>
      </c>
      <c r="F72" s="18">
        <f t="shared" si="0"/>
        <v>-44657.630000000005</v>
      </c>
      <c r="G72" s="19">
        <f t="shared" si="1"/>
        <v>0.9499696059869371</v>
      </c>
      <c r="H72" s="26"/>
      <c r="I72" s="20">
        <f t="shared" si="2"/>
        <v>-1604347.63</v>
      </c>
      <c r="J72" s="21">
        <f t="shared" si="3"/>
        <v>0.34577839986951026</v>
      </c>
    </row>
    <row r="73" spans="1:10" s="17" customFormat="1" ht="57" customHeight="1">
      <c r="A73" s="22" t="s">
        <v>72</v>
      </c>
      <c r="B73" s="53">
        <v>1043150</v>
      </c>
      <c r="C73" s="53">
        <v>1091950</v>
      </c>
      <c r="D73" s="53">
        <v>312470</v>
      </c>
      <c r="E73" s="53">
        <v>311802.48</v>
      </c>
      <c r="F73" s="18">
        <f t="shared" si="0"/>
        <v>-667.5200000000186</v>
      </c>
      <c r="G73" s="19">
        <f t="shared" si="1"/>
        <v>0.997863730918168</v>
      </c>
      <c r="H73" s="26"/>
      <c r="I73" s="20">
        <f t="shared" si="2"/>
        <v>-780147.52</v>
      </c>
      <c r="J73" s="21">
        <f t="shared" si="3"/>
        <v>0.28554648106598285</v>
      </c>
    </row>
    <row r="74" spans="1:10" s="17" customFormat="1" ht="39.75" customHeight="1">
      <c r="A74" s="22" t="s">
        <v>73</v>
      </c>
      <c r="B74" s="53">
        <v>1344000</v>
      </c>
      <c r="C74" s="53">
        <v>1238500</v>
      </c>
      <c r="D74" s="53">
        <v>360800</v>
      </c>
      <c r="E74" s="53">
        <v>145799</v>
      </c>
      <c r="F74" s="18">
        <f t="shared" si="0"/>
        <v>-215001</v>
      </c>
      <c r="G74" s="19">
        <f t="shared" si="1"/>
        <v>0.40409922394678494</v>
      </c>
      <c r="H74" s="26"/>
      <c r="I74" s="20">
        <f t="shared" si="2"/>
        <v>-1092701</v>
      </c>
      <c r="J74" s="21">
        <f t="shared" si="3"/>
        <v>0.11772224465078725</v>
      </c>
    </row>
    <row r="75" spans="1:10" s="49" customFormat="1" ht="39.75" customHeight="1">
      <c r="A75" s="96" t="s">
        <v>16</v>
      </c>
      <c r="B75" s="97">
        <f>B76+B77+B78+B79+B80</f>
        <v>14437100</v>
      </c>
      <c r="C75" s="97">
        <f>C76+C77+C78+C79+C80</f>
        <v>17461772</v>
      </c>
      <c r="D75" s="97">
        <f>D76+D77+D78+D79+D80</f>
        <v>7598119</v>
      </c>
      <c r="E75" s="97">
        <f>E76+E77+E78+E79+E80</f>
        <v>5762029.750000001</v>
      </c>
      <c r="F75" s="98">
        <f t="shared" si="0"/>
        <v>-1836089.249999999</v>
      </c>
      <c r="G75" s="99">
        <f t="shared" si="1"/>
        <v>0.7583495007119526</v>
      </c>
      <c r="H75" s="105" t="e">
        <f>E75-#REF!</f>
        <v>#REF!</v>
      </c>
      <c r="I75" s="101">
        <f t="shared" si="2"/>
        <v>-11699742.25</v>
      </c>
      <c r="J75" s="102">
        <f t="shared" si="3"/>
        <v>0.3299796693027489</v>
      </c>
    </row>
    <row r="76" spans="1:10" s="17" customFormat="1" ht="76.5" customHeight="1">
      <c r="A76" s="23" t="s">
        <v>74</v>
      </c>
      <c r="B76" s="53">
        <v>950000</v>
      </c>
      <c r="C76" s="53">
        <v>1115000</v>
      </c>
      <c r="D76" s="81">
        <v>422055</v>
      </c>
      <c r="E76" s="81">
        <v>252311.42</v>
      </c>
      <c r="F76" s="18">
        <f t="shared" si="0"/>
        <v>-169743.58</v>
      </c>
      <c r="G76" s="19">
        <f t="shared" si="1"/>
        <v>0.5978164457238986</v>
      </c>
      <c r="H76" s="26" t="e">
        <f>E76-#REF!</f>
        <v>#REF!</v>
      </c>
      <c r="I76" s="20">
        <f t="shared" si="2"/>
        <v>-862688.58</v>
      </c>
      <c r="J76" s="21">
        <f t="shared" si="3"/>
        <v>0.22628826905829597</v>
      </c>
    </row>
    <row r="77" spans="1:10" s="17" customFormat="1" ht="74.25" customHeight="1">
      <c r="A77" s="23" t="s">
        <v>75</v>
      </c>
      <c r="B77" s="53">
        <v>210000</v>
      </c>
      <c r="C77" s="53">
        <v>551500</v>
      </c>
      <c r="D77" s="81">
        <v>455330</v>
      </c>
      <c r="E77" s="81">
        <v>327858.9</v>
      </c>
      <c r="F77" s="18">
        <f aca="true" t="shared" si="4" ref="F77:F144">E77-D77</f>
        <v>-127471.09999999998</v>
      </c>
      <c r="G77" s="19">
        <f aca="true" t="shared" si="5" ref="G77:H144">E77/D77</f>
        <v>0.7200467792589991</v>
      </c>
      <c r="H77" s="26"/>
      <c r="I77" s="20">
        <f aca="true" t="shared" si="6" ref="I77:I144">E77-C77</f>
        <v>-223641.09999999998</v>
      </c>
      <c r="J77" s="21">
        <f aca="true" t="shared" si="7" ref="J77:J144">E77/C77</f>
        <v>0.5944857660924752</v>
      </c>
    </row>
    <row r="78" spans="1:10" s="17" customFormat="1" ht="84.75" customHeight="1">
      <c r="A78" s="23" t="s">
        <v>76</v>
      </c>
      <c r="B78" s="53">
        <v>8153500</v>
      </c>
      <c r="C78" s="53">
        <v>8680800</v>
      </c>
      <c r="D78" s="81">
        <v>3144435</v>
      </c>
      <c r="E78" s="81">
        <v>2781383.16</v>
      </c>
      <c r="F78" s="18">
        <f t="shared" si="4"/>
        <v>-363051.83999999985</v>
      </c>
      <c r="G78" s="19">
        <f t="shared" si="5"/>
        <v>0.8845414708842766</v>
      </c>
      <c r="H78" s="26"/>
      <c r="I78" s="20">
        <f t="shared" si="6"/>
        <v>-5899416.84</v>
      </c>
      <c r="J78" s="21">
        <f t="shared" si="7"/>
        <v>0.32040631739010234</v>
      </c>
    </row>
    <row r="79" spans="1:10" s="17" customFormat="1" ht="57" customHeight="1">
      <c r="A79" s="23" t="s">
        <v>77</v>
      </c>
      <c r="B79" s="53">
        <v>1396500</v>
      </c>
      <c r="C79" s="53">
        <v>1646500</v>
      </c>
      <c r="D79" s="81">
        <v>720430</v>
      </c>
      <c r="E79" s="81">
        <v>720189.2</v>
      </c>
      <c r="F79" s="18">
        <f t="shared" si="4"/>
        <v>-240.80000000004657</v>
      </c>
      <c r="G79" s="19">
        <f t="shared" si="5"/>
        <v>0.9996657551739933</v>
      </c>
      <c r="H79" s="26" t="e">
        <f>E79-#REF!</f>
        <v>#REF!</v>
      </c>
      <c r="I79" s="20">
        <f t="shared" si="6"/>
        <v>-926310.8</v>
      </c>
      <c r="J79" s="21">
        <f t="shared" si="7"/>
        <v>0.43740613422411173</v>
      </c>
    </row>
    <row r="80" spans="1:10" s="17" customFormat="1" ht="123" customHeight="1">
      <c r="A80" s="22" t="s">
        <v>78</v>
      </c>
      <c r="B80" s="53">
        <v>3727100</v>
      </c>
      <c r="C80" s="53">
        <v>5467972</v>
      </c>
      <c r="D80" s="81">
        <v>2855869</v>
      </c>
      <c r="E80" s="81">
        <v>1680287.07</v>
      </c>
      <c r="F80" s="18">
        <f t="shared" si="4"/>
        <v>-1175581.93</v>
      </c>
      <c r="G80" s="19">
        <f t="shared" si="5"/>
        <v>0.5883627960526201</v>
      </c>
      <c r="H80" s="26" t="e">
        <f>E80-#REF!</f>
        <v>#REF!</v>
      </c>
      <c r="I80" s="20">
        <f t="shared" si="6"/>
        <v>-3787684.9299999997</v>
      </c>
      <c r="J80" s="21">
        <f t="shared" si="7"/>
        <v>0.3072962096367721</v>
      </c>
    </row>
    <row r="81" spans="1:10" s="49" customFormat="1" ht="58.5" customHeight="1">
      <c r="A81" s="96" t="s">
        <v>15</v>
      </c>
      <c r="B81" s="97">
        <f>B83+B84+B85+B86+B82+B87</f>
        <v>27853500</v>
      </c>
      <c r="C81" s="97">
        <f>C83+C84+C85+C86+C82+C87</f>
        <v>33979501.879999995</v>
      </c>
      <c r="D81" s="97">
        <f>D83+D84+D85+D86+D82+D87</f>
        <v>16028176.88</v>
      </c>
      <c r="E81" s="97">
        <f>E83+E84+E85+E86+E82+E87</f>
        <v>11607635.510000002</v>
      </c>
      <c r="F81" s="98">
        <f t="shared" si="4"/>
        <v>-4420541.369999999</v>
      </c>
      <c r="G81" s="99">
        <f t="shared" si="5"/>
        <v>0.7242018600683174</v>
      </c>
      <c r="H81" s="105" t="e">
        <f>E81-#REF!</f>
        <v>#REF!</v>
      </c>
      <c r="I81" s="101">
        <f t="shared" si="6"/>
        <v>-22371866.369999994</v>
      </c>
      <c r="J81" s="102">
        <f t="shared" si="7"/>
        <v>0.3416069944460293</v>
      </c>
    </row>
    <row r="82" spans="1:10" s="17" customFormat="1" ht="35.25" customHeight="1">
      <c r="A82" s="22" t="s">
        <v>79</v>
      </c>
      <c r="B82" s="90">
        <v>0</v>
      </c>
      <c r="C82" s="90">
        <v>354140</v>
      </c>
      <c r="D82" s="90">
        <v>354140</v>
      </c>
      <c r="E82" s="90">
        <v>0</v>
      </c>
      <c r="F82" s="18">
        <f t="shared" si="4"/>
        <v>-354140</v>
      </c>
      <c r="G82" s="19">
        <f t="shared" si="5"/>
        <v>0</v>
      </c>
      <c r="H82" s="26"/>
      <c r="I82" s="20">
        <f t="shared" si="6"/>
        <v>-354140</v>
      </c>
      <c r="J82" s="21">
        <f t="shared" si="7"/>
        <v>0</v>
      </c>
    </row>
    <row r="83" spans="1:10" s="17" customFormat="1" ht="81" customHeight="1">
      <c r="A83" s="23" t="s">
        <v>80</v>
      </c>
      <c r="B83" s="90">
        <v>300000</v>
      </c>
      <c r="C83" s="90">
        <v>300000</v>
      </c>
      <c r="D83" s="91">
        <v>300000</v>
      </c>
      <c r="E83" s="91">
        <v>0</v>
      </c>
      <c r="F83" s="18">
        <f t="shared" si="4"/>
        <v>-300000</v>
      </c>
      <c r="G83" s="19">
        <f t="shared" si="5"/>
        <v>0</v>
      </c>
      <c r="H83" s="26" t="e">
        <f>E83-#REF!</f>
        <v>#REF!</v>
      </c>
      <c r="I83" s="20">
        <f t="shared" si="6"/>
        <v>-300000</v>
      </c>
      <c r="J83" s="21">
        <f t="shared" si="7"/>
        <v>0</v>
      </c>
    </row>
    <row r="84" spans="1:10" s="17" customFormat="1" ht="72" customHeight="1">
      <c r="A84" s="23" t="s">
        <v>81</v>
      </c>
      <c r="B84" s="90">
        <v>0</v>
      </c>
      <c r="C84" s="90">
        <v>0</v>
      </c>
      <c r="D84" s="91">
        <v>0</v>
      </c>
      <c r="E84" s="91">
        <v>0</v>
      </c>
      <c r="F84" s="18">
        <f t="shared" si="4"/>
        <v>0</v>
      </c>
      <c r="G84" s="19" t="e">
        <f t="shared" si="5"/>
        <v>#DIV/0!</v>
      </c>
      <c r="H84" s="26"/>
      <c r="I84" s="20">
        <f t="shared" si="6"/>
        <v>0</v>
      </c>
      <c r="J84" s="21" t="e">
        <f t="shared" si="7"/>
        <v>#DIV/0!</v>
      </c>
    </row>
    <row r="85" spans="1:10" s="17" customFormat="1" ht="131.25" customHeight="1">
      <c r="A85" s="22" t="s">
        <v>82</v>
      </c>
      <c r="B85" s="90">
        <v>0</v>
      </c>
      <c r="C85" s="90">
        <v>3703950</v>
      </c>
      <c r="D85" s="91">
        <v>2620000</v>
      </c>
      <c r="E85" s="91">
        <v>2116742.2</v>
      </c>
      <c r="F85" s="18">
        <f t="shared" si="4"/>
        <v>-503257.7999999998</v>
      </c>
      <c r="G85" s="19">
        <f t="shared" si="5"/>
        <v>0.8079168702290077</v>
      </c>
      <c r="H85" s="26"/>
      <c r="I85" s="20">
        <f t="shared" si="6"/>
        <v>-1587207.7999999998</v>
      </c>
      <c r="J85" s="21">
        <f t="shared" si="7"/>
        <v>0.5714823904210371</v>
      </c>
    </row>
    <row r="86" spans="1:10" s="17" customFormat="1" ht="33" customHeight="1">
      <c r="A86" s="23" t="s">
        <v>83</v>
      </c>
      <c r="B86" s="53">
        <v>27553500</v>
      </c>
      <c r="C86" s="53">
        <v>29621411.88</v>
      </c>
      <c r="D86" s="81">
        <v>12754036.88</v>
      </c>
      <c r="E86" s="81">
        <v>9490893.31</v>
      </c>
      <c r="F86" s="18">
        <f t="shared" si="4"/>
        <v>-3263143.5700000003</v>
      </c>
      <c r="G86" s="19">
        <f t="shared" si="5"/>
        <v>0.7441481782825141</v>
      </c>
      <c r="H86" s="26"/>
      <c r="I86" s="20">
        <f t="shared" si="6"/>
        <v>-20130518.57</v>
      </c>
      <c r="J86" s="21">
        <f t="shared" si="7"/>
        <v>0.320406513654676</v>
      </c>
    </row>
    <row r="87" spans="1:10" s="17" customFormat="1" ht="88.5" customHeight="1">
      <c r="A87" s="23" t="s">
        <v>108</v>
      </c>
      <c r="B87" s="53">
        <v>0</v>
      </c>
      <c r="C87" s="53">
        <v>0</v>
      </c>
      <c r="D87" s="81">
        <v>0</v>
      </c>
      <c r="E87" s="81">
        <v>0</v>
      </c>
      <c r="F87" s="18">
        <f t="shared" si="4"/>
        <v>0</v>
      </c>
      <c r="G87" s="19" t="e">
        <f t="shared" si="5"/>
        <v>#DIV/0!</v>
      </c>
      <c r="H87" s="26"/>
      <c r="I87" s="20">
        <f t="shared" si="6"/>
        <v>0</v>
      </c>
      <c r="J87" s="21" t="e">
        <f t="shared" si="7"/>
        <v>#DIV/0!</v>
      </c>
    </row>
    <row r="88" spans="1:10" s="49" customFormat="1" ht="48.75" customHeight="1">
      <c r="A88" s="96" t="s">
        <v>25</v>
      </c>
      <c r="B88" s="97">
        <f>B89+B91+B93+B95+B94+B92+B96+B90</f>
        <v>18412910</v>
      </c>
      <c r="C88" s="97">
        <f>C89+C91+C93+C95+C94+C92+C96+C90</f>
        <v>20342680</v>
      </c>
      <c r="D88" s="97">
        <f>D89+D91+D93+D95+D94+D92+D96+D90</f>
        <v>4117767</v>
      </c>
      <c r="E88" s="97">
        <f>E89+E91+E93+E95+E94+E92+E96+E90</f>
        <v>816470.64</v>
      </c>
      <c r="F88" s="98">
        <f t="shared" si="4"/>
        <v>-3301296.36</v>
      </c>
      <c r="G88" s="99">
        <f t="shared" si="5"/>
        <v>0.19827995124542017</v>
      </c>
      <c r="H88" s="106"/>
      <c r="I88" s="101">
        <f t="shared" si="6"/>
        <v>-19526209.36</v>
      </c>
      <c r="J88" s="102">
        <f t="shared" si="7"/>
        <v>0.04013584444134204</v>
      </c>
    </row>
    <row r="89" spans="1:10" s="17" customFormat="1" ht="60" customHeight="1">
      <c r="A89" s="22" t="s">
        <v>84</v>
      </c>
      <c r="B89" s="53">
        <v>1100000</v>
      </c>
      <c r="C89" s="53">
        <v>1149000</v>
      </c>
      <c r="D89" s="53">
        <v>40000</v>
      </c>
      <c r="E89" s="53">
        <v>0</v>
      </c>
      <c r="F89" s="18">
        <f t="shared" si="4"/>
        <v>-40000</v>
      </c>
      <c r="G89" s="19">
        <f t="shared" si="5"/>
        <v>0</v>
      </c>
      <c r="H89" s="19" t="e">
        <f t="shared" si="5"/>
        <v>#DIV/0!</v>
      </c>
      <c r="I89" s="20">
        <f t="shared" si="6"/>
        <v>-1149000</v>
      </c>
      <c r="J89" s="21">
        <f t="shared" si="7"/>
        <v>0</v>
      </c>
    </row>
    <row r="90" spans="1:10" s="17" customFormat="1" ht="72" customHeight="1">
      <c r="A90" s="22" t="s">
        <v>163</v>
      </c>
      <c r="B90" s="53">
        <v>0</v>
      </c>
      <c r="C90" s="53">
        <v>47000</v>
      </c>
      <c r="D90" s="53">
        <v>0</v>
      </c>
      <c r="E90" s="53">
        <v>0</v>
      </c>
      <c r="F90" s="18">
        <f t="shared" si="4"/>
        <v>0</v>
      </c>
      <c r="G90" s="19" t="e">
        <f t="shared" si="5"/>
        <v>#DIV/0!</v>
      </c>
      <c r="H90" s="26"/>
      <c r="I90" s="20">
        <f t="shared" si="6"/>
        <v>-47000</v>
      </c>
      <c r="J90" s="21">
        <f t="shared" si="7"/>
        <v>0</v>
      </c>
    </row>
    <row r="91" spans="1:10" s="17" customFormat="1" ht="85.5" customHeight="1">
      <c r="A91" s="30" t="s">
        <v>85</v>
      </c>
      <c r="B91" s="53">
        <v>14750000</v>
      </c>
      <c r="C91" s="53">
        <v>14558365</v>
      </c>
      <c r="D91" s="81">
        <v>2608365</v>
      </c>
      <c r="E91" s="81">
        <v>68705</v>
      </c>
      <c r="F91" s="18">
        <f t="shared" si="4"/>
        <v>-2539660</v>
      </c>
      <c r="G91" s="19">
        <f t="shared" si="5"/>
        <v>0.026340255294025186</v>
      </c>
      <c r="H91" s="26"/>
      <c r="I91" s="20">
        <f t="shared" si="6"/>
        <v>-14489660</v>
      </c>
      <c r="J91" s="21">
        <f t="shared" si="7"/>
        <v>0.004719279946614884</v>
      </c>
    </row>
    <row r="92" spans="1:10" s="17" customFormat="1" ht="59.25" customHeight="1">
      <c r="A92" s="30" t="s">
        <v>86</v>
      </c>
      <c r="B92" s="53">
        <v>2029010</v>
      </c>
      <c r="C92" s="53">
        <v>2693960</v>
      </c>
      <c r="D92" s="81">
        <v>785047</v>
      </c>
      <c r="E92" s="81">
        <v>365309.54</v>
      </c>
      <c r="F92" s="18">
        <f t="shared" si="4"/>
        <v>-419737.46</v>
      </c>
      <c r="G92" s="19">
        <f t="shared" si="5"/>
        <v>0.4653346105392416</v>
      </c>
      <c r="H92" s="26"/>
      <c r="I92" s="20">
        <f t="shared" si="6"/>
        <v>-2328650.46</v>
      </c>
      <c r="J92" s="21">
        <f t="shared" si="7"/>
        <v>0.1356031789633105</v>
      </c>
    </row>
    <row r="93" spans="1:10" s="17" customFormat="1" ht="37.5" customHeight="1">
      <c r="A93" s="23" t="s">
        <v>87</v>
      </c>
      <c r="B93" s="53">
        <v>210000</v>
      </c>
      <c r="C93" s="53">
        <v>210000</v>
      </c>
      <c r="D93" s="81">
        <v>0</v>
      </c>
      <c r="E93" s="81">
        <v>0</v>
      </c>
      <c r="F93" s="18">
        <f t="shared" si="4"/>
        <v>0</v>
      </c>
      <c r="G93" s="19" t="e">
        <f t="shared" si="5"/>
        <v>#DIV/0!</v>
      </c>
      <c r="H93" s="26"/>
      <c r="I93" s="20">
        <f t="shared" si="6"/>
        <v>-210000</v>
      </c>
      <c r="J93" s="21">
        <f t="shared" si="7"/>
        <v>0</v>
      </c>
    </row>
    <row r="94" spans="1:10" s="17" customFormat="1" ht="37.5" customHeight="1">
      <c r="A94" s="23" t="s">
        <v>109</v>
      </c>
      <c r="B94" s="53">
        <v>250000</v>
      </c>
      <c r="C94" s="53">
        <v>1250000</v>
      </c>
      <c r="D94" s="81">
        <v>250000</v>
      </c>
      <c r="E94" s="81">
        <v>22001.1</v>
      </c>
      <c r="F94" s="18">
        <f t="shared" si="4"/>
        <v>-227998.9</v>
      </c>
      <c r="G94" s="19">
        <f t="shared" si="5"/>
        <v>0.0880044</v>
      </c>
      <c r="H94" s="26"/>
      <c r="I94" s="20">
        <f t="shared" si="6"/>
        <v>-1227998.9</v>
      </c>
      <c r="J94" s="21">
        <f t="shared" si="7"/>
        <v>0.01760088</v>
      </c>
    </row>
    <row r="95" spans="1:10" s="17" customFormat="1" ht="54" customHeight="1">
      <c r="A95" s="23" t="s">
        <v>88</v>
      </c>
      <c r="B95" s="53">
        <v>73900</v>
      </c>
      <c r="C95" s="53">
        <v>73900</v>
      </c>
      <c r="D95" s="81">
        <v>73900</v>
      </c>
      <c r="E95" s="81">
        <v>0</v>
      </c>
      <c r="F95" s="18">
        <f t="shared" si="4"/>
        <v>-73900</v>
      </c>
      <c r="G95" s="19">
        <f t="shared" si="5"/>
        <v>0</v>
      </c>
      <c r="H95" s="26"/>
      <c r="I95" s="20">
        <f t="shared" si="6"/>
        <v>-73900</v>
      </c>
      <c r="J95" s="21">
        <f t="shared" si="7"/>
        <v>0</v>
      </c>
    </row>
    <row r="96" spans="1:10" s="17" customFormat="1" ht="64.5" customHeight="1">
      <c r="A96" s="23" t="s">
        <v>89</v>
      </c>
      <c r="B96" s="53">
        <v>0</v>
      </c>
      <c r="C96" s="53">
        <v>360455</v>
      </c>
      <c r="D96" s="81">
        <v>360455</v>
      </c>
      <c r="E96" s="81">
        <v>360455</v>
      </c>
      <c r="F96" s="18">
        <f t="shared" si="4"/>
        <v>0</v>
      </c>
      <c r="G96" s="19">
        <f t="shared" si="5"/>
        <v>1</v>
      </c>
      <c r="H96" s="26"/>
      <c r="I96" s="20">
        <f t="shared" si="6"/>
        <v>0</v>
      </c>
      <c r="J96" s="21">
        <f t="shared" si="7"/>
        <v>1</v>
      </c>
    </row>
    <row r="97" spans="1:10" s="49" customFormat="1" ht="36" customHeight="1">
      <c r="A97" s="96" t="s">
        <v>31</v>
      </c>
      <c r="B97" s="97">
        <f>B98+B99+B100+B101+B102+B103</f>
        <v>3176945</v>
      </c>
      <c r="C97" s="97">
        <f>C98+C99+C100+C101+C102+C103</f>
        <v>3129260</v>
      </c>
      <c r="D97" s="97">
        <f>D98+D99+D100+D101+D102+D103</f>
        <v>1610760</v>
      </c>
      <c r="E97" s="97">
        <f>E98+E99+E100+E101+E102+E103</f>
        <v>1079596.13</v>
      </c>
      <c r="F97" s="98">
        <f t="shared" si="4"/>
        <v>-531163.8700000001</v>
      </c>
      <c r="G97" s="99">
        <f t="shared" si="5"/>
        <v>0.6702402157987534</v>
      </c>
      <c r="H97" s="106"/>
      <c r="I97" s="101">
        <f t="shared" si="6"/>
        <v>-2049663.87</v>
      </c>
      <c r="J97" s="102">
        <f t="shared" si="7"/>
        <v>0.34500045697704884</v>
      </c>
    </row>
    <row r="98" spans="1:10" s="17" customFormat="1" ht="53.25" customHeight="1">
      <c r="A98" s="23" t="s">
        <v>90</v>
      </c>
      <c r="B98" s="53">
        <v>420100</v>
      </c>
      <c r="C98" s="53">
        <v>372415</v>
      </c>
      <c r="D98" s="81">
        <v>158065</v>
      </c>
      <c r="E98" s="81">
        <v>21631</v>
      </c>
      <c r="F98" s="18">
        <f t="shared" si="4"/>
        <v>-136434</v>
      </c>
      <c r="G98" s="19">
        <f t="shared" si="5"/>
        <v>0.13684876474867935</v>
      </c>
      <c r="H98" s="26"/>
      <c r="I98" s="20">
        <f t="shared" si="6"/>
        <v>-350784</v>
      </c>
      <c r="J98" s="21">
        <f t="shared" si="7"/>
        <v>0.05808305250862613</v>
      </c>
    </row>
    <row r="99" spans="1:10" s="17" customFormat="1" ht="52.5" customHeight="1">
      <c r="A99" s="23" t="s">
        <v>91</v>
      </c>
      <c r="B99" s="53">
        <v>100000</v>
      </c>
      <c r="C99" s="53">
        <v>100000</v>
      </c>
      <c r="D99" s="81">
        <v>0</v>
      </c>
      <c r="E99" s="81">
        <v>0</v>
      </c>
      <c r="F99" s="18">
        <f t="shared" si="4"/>
        <v>0</v>
      </c>
      <c r="G99" s="19" t="e">
        <f t="shared" si="5"/>
        <v>#DIV/0!</v>
      </c>
      <c r="H99" s="26"/>
      <c r="I99" s="20">
        <f t="shared" si="6"/>
        <v>-100000</v>
      </c>
      <c r="J99" s="21">
        <f t="shared" si="7"/>
        <v>0</v>
      </c>
    </row>
    <row r="100" spans="1:10" s="17" customFormat="1" ht="58.5" customHeight="1">
      <c r="A100" s="23" t="s">
        <v>125</v>
      </c>
      <c r="B100" s="53">
        <v>1400000</v>
      </c>
      <c r="C100" s="53">
        <v>1400000</v>
      </c>
      <c r="D100" s="81">
        <v>738000</v>
      </c>
      <c r="E100" s="81">
        <v>502537.75</v>
      </c>
      <c r="F100" s="18">
        <f t="shared" si="4"/>
        <v>-235462.25</v>
      </c>
      <c r="G100" s="19">
        <f t="shared" si="5"/>
        <v>0.680945460704607</v>
      </c>
      <c r="H100" s="26"/>
      <c r="I100" s="20">
        <f t="shared" si="6"/>
        <v>-897462.25</v>
      </c>
      <c r="J100" s="21">
        <f t="shared" si="7"/>
        <v>0.35895553571428573</v>
      </c>
    </row>
    <row r="101" spans="1:10" s="17" customFormat="1" ht="66.75" customHeight="1">
      <c r="A101" s="23" t="s">
        <v>92</v>
      </c>
      <c r="B101" s="53">
        <v>700000</v>
      </c>
      <c r="C101" s="53">
        <v>700000</v>
      </c>
      <c r="D101" s="81">
        <v>345908</v>
      </c>
      <c r="E101" s="81">
        <v>189537.69</v>
      </c>
      <c r="F101" s="18">
        <f t="shared" si="4"/>
        <v>-156370.31</v>
      </c>
      <c r="G101" s="19">
        <f t="shared" si="5"/>
        <v>0.5479424875978584</v>
      </c>
      <c r="H101" s="26"/>
      <c r="I101" s="20">
        <f t="shared" si="6"/>
        <v>-510462.31</v>
      </c>
      <c r="J101" s="21">
        <f t="shared" si="7"/>
        <v>0.27076812857142857</v>
      </c>
    </row>
    <row r="102" spans="1:10" s="17" customFormat="1" ht="59.25" customHeight="1">
      <c r="A102" s="23" t="s">
        <v>93</v>
      </c>
      <c r="B102" s="53">
        <v>300000</v>
      </c>
      <c r="C102" s="53">
        <v>300000</v>
      </c>
      <c r="D102" s="81">
        <v>300000</v>
      </c>
      <c r="E102" s="81">
        <v>299996.91</v>
      </c>
      <c r="F102" s="18">
        <f t="shared" si="4"/>
        <v>-3.0900000000256114</v>
      </c>
      <c r="G102" s="19">
        <f t="shared" si="5"/>
        <v>0.9999896999999999</v>
      </c>
      <c r="H102" s="26"/>
      <c r="I102" s="20">
        <f t="shared" si="6"/>
        <v>-3.0900000000256114</v>
      </c>
      <c r="J102" s="21">
        <f t="shared" si="7"/>
        <v>0.9999896999999999</v>
      </c>
    </row>
    <row r="103" spans="1:10" s="17" customFormat="1" ht="45" customHeight="1">
      <c r="A103" s="22" t="s">
        <v>94</v>
      </c>
      <c r="B103" s="53">
        <v>256845</v>
      </c>
      <c r="C103" s="53">
        <v>256845</v>
      </c>
      <c r="D103" s="53">
        <v>68787</v>
      </c>
      <c r="E103" s="53">
        <v>65892.78</v>
      </c>
      <c r="F103" s="18">
        <f t="shared" si="4"/>
        <v>-2894.220000000001</v>
      </c>
      <c r="G103" s="19">
        <f t="shared" si="5"/>
        <v>0.9579248986000262</v>
      </c>
      <c r="H103" s="26"/>
      <c r="I103" s="20">
        <f t="shared" si="6"/>
        <v>-190952.22</v>
      </c>
      <c r="J103" s="21">
        <f t="shared" si="7"/>
        <v>0.25654686678736205</v>
      </c>
    </row>
    <row r="104" spans="1:10" s="17" customFormat="1" ht="36" customHeight="1">
      <c r="A104" s="22" t="s">
        <v>32</v>
      </c>
      <c r="B104" s="92">
        <v>12552896.24</v>
      </c>
      <c r="C104" s="92">
        <v>4246404.24</v>
      </c>
      <c r="D104" s="92">
        <v>4246404.24</v>
      </c>
      <c r="E104" s="92">
        <v>0</v>
      </c>
      <c r="F104" s="18">
        <f t="shared" si="4"/>
        <v>-4246404.24</v>
      </c>
      <c r="G104" s="19">
        <f t="shared" si="5"/>
        <v>0</v>
      </c>
      <c r="H104" s="27" t="e">
        <f>E104-#REF!</f>
        <v>#REF!</v>
      </c>
      <c r="I104" s="20">
        <f t="shared" si="6"/>
        <v>-4246404.24</v>
      </c>
      <c r="J104" s="21">
        <f t="shared" si="7"/>
        <v>0</v>
      </c>
    </row>
    <row r="105" spans="1:10" s="17" customFormat="1" ht="36" customHeight="1">
      <c r="A105" s="22" t="s">
        <v>150</v>
      </c>
      <c r="B105" s="92">
        <v>0</v>
      </c>
      <c r="C105" s="92">
        <v>206296.94</v>
      </c>
      <c r="D105" s="92">
        <v>50000</v>
      </c>
      <c r="E105" s="92">
        <v>50000</v>
      </c>
      <c r="F105" s="18">
        <f t="shared" si="4"/>
        <v>0</v>
      </c>
      <c r="G105" s="19">
        <f t="shared" si="5"/>
        <v>1</v>
      </c>
      <c r="H105" s="27"/>
      <c r="I105" s="20">
        <f t="shared" si="6"/>
        <v>-156296.94</v>
      </c>
      <c r="J105" s="21">
        <f t="shared" si="7"/>
        <v>0.2423690821589501</v>
      </c>
    </row>
    <row r="106" spans="1:10" s="42" customFormat="1" ht="36.75" customHeight="1">
      <c r="A106" s="117" t="s">
        <v>9</v>
      </c>
      <c r="B106" s="118">
        <f>B7+B26+B42+B52+B69+B75+B81+B88+B97+B104+B105</f>
        <v>446792589.24</v>
      </c>
      <c r="C106" s="118">
        <f>C7+C26+C42+C52+C69+C75+C81+C88+C97+C104+C105</f>
        <v>478965800.46999997</v>
      </c>
      <c r="D106" s="118">
        <f>D7+D26+D42+D52+D69+D75+D81+D88+D97+D104+D105</f>
        <v>186761531.37</v>
      </c>
      <c r="E106" s="118">
        <f>E7+E26+E42+E52+E69+E75+E81+E88+E97+E104+E105</f>
        <v>160116145.47999996</v>
      </c>
      <c r="F106" s="112">
        <f t="shared" si="4"/>
        <v>-26645385.890000045</v>
      </c>
      <c r="G106" s="113">
        <f t="shared" si="5"/>
        <v>0.8573293670567955</v>
      </c>
      <c r="H106" s="116" t="e">
        <f>E106-#REF!</f>
        <v>#REF!</v>
      </c>
      <c r="I106" s="114">
        <f t="shared" si="6"/>
        <v>-318849654.99</v>
      </c>
      <c r="J106" s="115">
        <f t="shared" si="7"/>
        <v>0.3342955704204372</v>
      </c>
    </row>
    <row r="107" spans="1:10" s="42" customFormat="1" ht="36.75" customHeight="1">
      <c r="A107" s="117" t="s">
        <v>29</v>
      </c>
      <c r="B107" s="119">
        <f>B110+B111+B119+B123+B128+B133+B138+B142+B158</f>
        <v>86816740</v>
      </c>
      <c r="C107" s="119">
        <f>C110+C111+C119+C123+C128+C133+C138+C142+C158</f>
        <v>98881575.87</v>
      </c>
      <c r="D107" s="119">
        <f>D110+D111+D119+D123+D128+D133+D138+D142+D158</f>
        <v>54355696.879999995</v>
      </c>
      <c r="E107" s="119">
        <f>E110+E111+E119+E123+E128+E133+E138+E142+E158</f>
        <v>17200469.939999998</v>
      </c>
      <c r="F107" s="112">
        <f t="shared" si="4"/>
        <v>-37155226.94</v>
      </c>
      <c r="G107" s="113">
        <f t="shared" si="5"/>
        <v>0.31644281882675773</v>
      </c>
      <c r="H107" s="116"/>
      <c r="I107" s="114">
        <f t="shared" si="6"/>
        <v>-81681105.93</v>
      </c>
      <c r="J107" s="115">
        <f t="shared" si="7"/>
        <v>0.17395020041563175</v>
      </c>
    </row>
    <row r="108" spans="1:10" s="17" customFormat="1" ht="17.25" customHeight="1" hidden="1">
      <c r="A108" s="23" t="s">
        <v>10</v>
      </c>
      <c r="B108" s="53"/>
      <c r="C108" s="53"/>
      <c r="D108" s="53"/>
      <c r="E108" s="53"/>
      <c r="F108" s="45">
        <f t="shared" si="4"/>
        <v>0</v>
      </c>
      <c r="G108" s="46" t="e">
        <f t="shared" si="5"/>
        <v>#DIV/0!</v>
      </c>
      <c r="H108" s="26"/>
      <c r="I108" s="47">
        <f t="shared" si="6"/>
        <v>0</v>
      </c>
      <c r="J108" s="48" t="e">
        <f t="shared" si="7"/>
        <v>#DIV/0!</v>
      </c>
    </row>
    <row r="109" spans="1:10" s="17" customFormat="1" ht="17.25" customHeight="1" hidden="1">
      <c r="A109" s="23" t="s">
        <v>11</v>
      </c>
      <c r="B109" s="53"/>
      <c r="C109" s="53"/>
      <c r="D109" s="53"/>
      <c r="E109" s="53"/>
      <c r="F109" s="45">
        <f t="shared" si="4"/>
        <v>0</v>
      </c>
      <c r="G109" s="46" t="e">
        <f t="shared" si="5"/>
        <v>#DIV/0!</v>
      </c>
      <c r="H109" s="26"/>
      <c r="I109" s="47">
        <f t="shared" si="6"/>
        <v>0</v>
      </c>
      <c r="J109" s="48" t="e">
        <f t="shared" si="7"/>
        <v>#DIV/0!</v>
      </c>
    </row>
    <row r="110" spans="1:10" s="124" customFormat="1" ht="36.75" customHeight="1">
      <c r="A110" s="96" t="s">
        <v>23</v>
      </c>
      <c r="B110" s="97">
        <f>90000+1720000+30000+20000</f>
        <v>1860000</v>
      </c>
      <c r="C110" s="97">
        <v>2662500</v>
      </c>
      <c r="D110" s="97">
        <v>2465733.33</v>
      </c>
      <c r="E110" s="97">
        <v>1783119.81</v>
      </c>
      <c r="F110" s="98">
        <f t="shared" si="4"/>
        <v>-682613.52</v>
      </c>
      <c r="G110" s="99">
        <f t="shared" si="5"/>
        <v>0.7231600385594009</v>
      </c>
      <c r="H110" s="123"/>
      <c r="I110" s="101">
        <f t="shared" si="6"/>
        <v>-879380.19</v>
      </c>
      <c r="J110" s="102">
        <f t="shared" si="7"/>
        <v>0.6697163605633804</v>
      </c>
    </row>
    <row r="111" spans="1:10" s="124" customFormat="1" ht="23.25" customHeight="1">
      <c r="A111" s="96" t="s">
        <v>17</v>
      </c>
      <c r="B111" s="97">
        <f>B112+B113+B115+B116+B114+B118+B117</f>
        <v>10105000</v>
      </c>
      <c r="C111" s="97">
        <f>C112+C113+C115+C116+C114+C118+C117</f>
        <v>11026011.14</v>
      </c>
      <c r="D111" s="97">
        <f>D112+D113+D115+D116+D114+D118+D117</f>
        <v>4085844.4699999997</v>
      </c>
      <c r="E111" s="97">
        <f>E112+E113+E115+E116+E114+E118+E117</f>
        <v>2341616.7199999997</v>
      </c>
      <c r="F111" s="98">
        <f t="shared" si="4"/>
        <v>-1744227.75</v>
      </c>
      <c r="G111" s="99">
        <f t="shared" si="5"/>
        <v>0.5731047124268046</v>
      </c>
      <c r="H111" s="123"/>
      <c r="I111" s="101">
        <f t="shared" si="6"/>
        <v>-8684394.420000002</v>
      </c>
      <c r="J111" s="102">
        <f t="shared" si="7"/>
        <v>0.21237206186969257</v>
      </c>
    </row>
    <row r="112" spans="1:10" s="17" customFormat="1" ht="44.25" customHeight="1">
      <c r="A112" s="23" t="s">
        <v>46</v>
      </c>
      <c r="B112" s="53">
        <v>4618100</v>
      </c>
      <c r="C112" s="53">
        <v>4618100</v>
      </c>
      <c r="D112" s="53">
        <v>1742700</v>
      </c>
      <c r="E112" s="53">
        <v>1153541.1</v>
      </c>
      <c r="F112" s="18">
        <f t="shared" si="4"/>
        <v>-589158.8999999999</v>
      </c>
      <c r="G112" s="19">
        <f t="shared" si="5"/>
        <v>0.6619275262523671</v>
      </c>
      <c r="H112" s="108"/>
      <c r="I112" s="20">
        <f t="shared" si="6"/>
        <v>-3464558.9</v>
      </c>
      <c r="J112" s="21">
        <f t="shared" si="7"/>
        <v>0.2497869470128408</v>
      </c>
    </row>
    <row r="113" spans="1:10" s="17" customFormat="1" ht="51" customHeight="1">
      <c r="A113" s="23" t="s">
        <v>126</v>
      </c>
      <c r="B113" s="53">
        <v>4801000</v>
      </c>
      <c r="C113" s="53">
        <v>5292199.34</v>
      </c>
      <c r="D113" s="53">
        <v>1997749.34</v>
      </c>
      <c r="E113" s="53">
        <v>831744.9</v>
      </c>
      <c r="F113" s="18">
        <f t="shared" si="4"/>
        <v>-1166004.44</v>
      </c>
      <c r="G113" s="19">
        <f t="shared" si="5"/>
        <v>0.41634097098487843</v>
      </c>
      <c r="H113" s="108"/>
      <c r="I113" s="20">
        <f t="shared" si="6"/>
        <v>-4460454.4399999995</v>
      </c>
      <c r="J113" s="21">
        <f t="shared" si="7"/>
        <v>0.15716431800167227</v>
      </c>
    </row>
    <row r="114" spans="1:10" s="17" customFormat="1" ht="81" customHeight="1">
      <c r="A114" s="22" t="s">
        <v>145</v>
      </c>
      <c r="B114" s="53">
        <v>0</v>
      </c>
      <c r="C114" s="53">
        <v>46761.8</v>
      </c>
      <c r="D114" s="53">
        <v>46761.8</v>
      </c>
      <c r="E114" s="53">
        <v>0</v>
      </c>
      <c r="F114" s="18">
        <f t="shared" si="4"/>
        <v>-46761.8</v>
      </c>
      <c r="G114" s="19">
        <f t="shared" si="5"/>
        <v>0</v>
      </c>
      <c r="H114" s="108"/>
      <c r="I114" s="20">
        <f t="shared" si="6"/>
        <v>-46761.8</v>
      </c>
      <c r="J114" s="21">
        <f t="shared" si="7"/>
        <v>0</v>
      </c>
    </row>
    <row r="115" spans="1:10" s="17" customFormat="1" ht="59.25" customHeight="1">
      <c r="A115" s="30" t="s">
        <v>144</v>
      </c>
      <c r="B115" s="93">
        <v>660000</v>
      </c>
      <c r="C115" s="93">
        <v>660000</v>
      </c>
      <c r="D115" s="93">
        <v>290000</v>
      </c>
      <c r="E115" s="93">
        <v>356330.72</v>
      </c>
      <c r="F115" s="18">
        <f t="shared" si="4"/>
        <v>66330.71999999997</v>
      </c>
      <c r="G115" s="19">
        <f t="shared" si="5"/>
        <v>1.228726620689655</v>
      </c>
      <c r="H115" s="109"/>
      <c r="I115" s="20">
        <f t="shared" si="6"/>
        <v>-303669.28</v>
      </c>
      <c r="J115" s="21">
        <f t="shared" si="7"/>
        <v>0.5398950303030302</v>
      </c>
    </row>
    <row r="116" spans="1:10" s="17" customFormat="1" ht="50.25" customHeight="1">
      <c r="A116" s="23" t="s">
        <v>127</v>
      </c>
      <c r="B116" s="53">
        <v>25900</v>
      </c>
      <c r="C116" s="53">
        <v>25900</v>
      </c>
      <c r="D116" s="53">
        <v>8633.33</v>
      </c>
      <c r="E116" s="53">
        <v>0</v>
      </c>
      <c r="F116" s="18">
        <f t="shared" si="4"/>
        <v>-8633.33</v>
      </c>
      <c r="G116" s="19">
        <f t="shared" si="5"/>
        <v>0</v>
      </c>
      <c r="H116" s="108"/>
      <c r="I116" s="20">
        <f t="shared" si="6"/>
        <v>-25900</v>
      </c>
      <c r="J116" s="21">
        <f t="shared" si="7"/>
        <v>0</v>
      </c>
    </row>
    <row r="117" spans="1:10" s="17" customFormat="1" ht="133.5" customHeight="1">
      <c r="A117" s="23" t="s">
        <v>164</v>
      </c>
      <c r="B117" s="53">
        <v>0</v>
      </c>
      <c r="C117" s="53">
        <v>227000</v>
      </c>
      <c r="D117" s="53">
        <v>0</v>
      </c>
      <c r="E117" s="53">
        <v>0</v>
      </c>
      <c r="F117" s="18">
        <f t="shared" si="4"/>
        <v>0</v>
      </c>
      <c r="G117" s="19" t="e">
        <f t="shared" si="5"/>
        <v>#DIV/0!</v>
      </c>
      <c r="H117" s="108"/>
      <c r="I117" s="20">
        <f t="shared" si="6"/>
        <v>-227000</v>
      </c>
      <c r="J117" s="21">
        <f t="shared" si="7"/>
        <v>0</v>
      </c>
    </row>
    <row r="118" spans="1:10" s="17" customFormat="1" ht="120" customHeight="1">
      <c r="A118" s="22" t="s">
        <v>151</v>
      </c>
      <c r="B118" s="53">
        <v>0</v>
      </c>
      <c r="C118" s="53">
        <v>156050</v>
      </c>
      <c r="D118" s="53">
        <v>0</v>
      </c>
      <c r="E118" s="53">
        <v>0</v>
      </c>
      <c r="F118" s="18">
        <f t="shared" si="4"/>
        <v>0</v>
      </c>
      <c r="G118" s="19" t="e">
        <f t="shared" si="5"/>
        <v>#DIV/0!</v>
      </c>
      <c r="H118" s="108"/>
      <c r="I118" s="20">
        <f t="shared" si="6"/>
        <v>-156050</v>
      </c>
      <c r="J118" s="21">
        <f t="shared" si="7"/>
        <v>0</v>
      </c>
    </row>
    <row r="119" spans="1:10" s="17" customFormat="1" ht="43.5" customHeight="1">
      <c r="A119" s="96" t="s">
        <v>28</v>
      </c>
      <c r="B119" s="97">
        <f>B120+B122+B121</f>
        <v>10860000</v>
      </c>
      <c r="C119" s="97">
        <f>C120+C122+C121</f>
        <v>11118817</v>
      </c>
      <c r="D119" s="97">
        <f>D120+D122+D121</f>
        <v>10595602</v>
      </c>
      <c r="E119" s="97">
        <f>E120+E122+E121</f>
        <v>3413964</v>
      </c>
      <c r="F119" s="98">
        <f t="shared" si="4"/>
        <v>-7181638</v>
      </c>
      <c r="G119" s="99">
        <f t="shared" si="5"/>
        <v>0.32220576046552146</v>
      </c>
      <c r="H119" s="123"/>
      <c r="I119" s="101">
        <f t="shared" si="6"/>
        <v>-7704853</v>
      </c>
      <c r="J119" s="102">
        <f t="shared" si="7"/>
        <v>0.30704381590235724</v>
      </c>
    </row>
    <row r="120" spans="1:10" s="17" customFormat="1" ht="51" customHeight="1">
      <c r="A120" s="23" t="s">
        <v>95</v>
      </c>
      <c r="B120" s="53">
        <v>7070000</v>
      </c>
      <c r="C120" s="53">
        <v>7160000</v>
      </c>
      <c r="D120" s="53">
        <v>7160000</v>
      </c>
      <c r="E120" s="53">
        <v>0</v>
      </c>
      <c r="F120" s="18">
        <f t="shared" si="4"/>
        <v>-7160000</v>
      </c>
      <c r="G120" s="19">
        <f t="shared" si="5"/>
        <v>0</v>
      </c>
      <c r="H120" s="108"/>
      <c r="I120" s="20">
        <f t="shared" si="6"/>
        <v>-7160000</v>
      </c>
      <c r="J120" s="21">
        <f t="shared" si="7"/>
        <v>0</v>
      </c>
    </row>
    <row r="121" spans="1:10" s="17" customFormat="1" ht="73.5" customHeight="1">
      <c r="A121" s="23" t="s">
        <v>97</v>
      </c>
      <c r="B121" s="53">
        <v>3460000</v>
      </c>
      <c r="C121" s="53">
        <v>3460000</v>
      </c>
      <c r="D121" s="53">
        <v>2936785</v>
      </c>
      <c r="E121" s="53">
        <v>2936785</v>
      </c>
      <c r="F121" s="18">
        <f t="shared" si="4"/>
        <v>0</v>
      </c>
      <c r="G121" s="19">
        <f t="shared" si="5"/>
        <v>1</v>
      </c>
      <c r="H121" s="108"/>
      <c r="I121" s="20">
        <f t="shared" si="6"/>
        <v>-523215</v>
      </c>
      <c r="J121" s="21">
        <f t="shared" si="7"/>
        <v>0.8487817919075145</v>
      </c>
    </row>
    <row r="122" spans="1:10" s="17" customFormat="1" ht="33" customHeight="1">
      <c r="A122" s="22" t="s">
        <v>96</v>
      </c>
      <c r="B122" s="53">
        <v>330000</v>
      </c>
      <c r="C122" s="53">
        <v>498817</v>
      </c>
      <c r="D122" s="53">
        <v>498817</v>
      </c>
      <c r="E122" s="53">
        <v>477179</v>
      </c>
      <c r="F122" s="18">
        <f t="shared" si="4"/>
        <v>-21638</v>
      </c>
      <c r="G122" s="19">
        <f t="shared" si="5"/>
        <v>0.9566213661523164</v>
      </c>
      <c r="H122" s="108"/>
      <c r="I122" s="20">
        <f t="shared" si="6"/>
        <v>-21638</v>
      </c>
      <c r="J122" s="21">
        <f t="shared" si="7"/>
        <v>0.9566213661523164</v>
      </c>
    </row>
    <row r="123" spans="1:10" ht="42" customHeight="1">
      <c r="A123" s="125" t="s">
        <v>18</v>
      </c>
      <c r="B123" s="126">
        <f>B124+B126+B127+B125</f>
        <v>216440</v>
      </c>
      <c r="C123" s="126">
        <f>C124+C126+C127+C125</f>
        <v>289939</v>
      </c>
      <c r="D123" s="126">
        <f>D124+D126+D127+D125</f>
        <v>135645.66999999998</v>
      </c>
      <c r="E123" s="126">
        <f>E124+E126+E127+E125</f>
        <v>28061.710000000003</v>
      </c>
      <c r="F123" s="98">
        <f t="shared" si="4"/>
        <v>-107583.95999999998</v>
      </c>
      <c r="G123" s="99">
        <f t="shared" si="5"/>
        <v>0.20687508860400783</v>
      </c>
      <c r="H123" s="127" t="e">
        <f>#REF!-#REF!</f>
        <v>#REF!</v>
      </c>
      <c r="I123" s="101">
        <f t="shared" si="6"/>
        <v>-261877.29</v>
      </c>
      <c r="J123" s="102">
        <f t="shared" si="7"/>
        <v>0.09678487543931656</v>
      </c>
    </row>
    <row r="124" spans="1:10" ht="123" customHeight="1">
      <c r="A124" s="30" t="s">
        <v>98</v>
      </c>
      <c r="B124" s="93">
        <v>216440</v>
      </c>
      <c r="C124" s="93">
        <v>216440</v>
      </c>
      <c r="D124" s="93">
        <v>72146.67</v>
      </c>
      <c r="E124" s="93">
        <v>23471.83</v>
      </c>
      <c r="F124" s="18">
        <f t="shared" si="4"/>
        <v>-48674.84</v>
      </c>
      <c r="G124" s="19">
        <f t="shared" si="5"/>
        <v>0.32533490457702346</v>
      </c>
      <c r="H124" s="109"/>
      <c r="I124" s="20">
        <f t="shared" si="6"/>
        <v>-192968.16999999998</v>
      </c>
      <c r="J124" s="21">
        <f t="shared" si="7"/>
        <v>0.10844497320273518</v>
      </c>
    </row>
    <row r="125" spans="1:10" ht="57" customHeight="1">
      <c r="A125" s="31" t="s">
        <v>123</v>
      </c>
      <c r="B125" s="93">
        <v>0</v>
      </c>
      <c r="C125" s="93">
        <v>10000</v>
      </c>
      <c r="D125" s="93">
        <v>0</v>
      </c>
      <c r="E125" s="93">
        <v>0</v>
      </c>
      <c r="F125" s="18">
        <f t="shared" si="4"/>
        <v>0</v>
      </c>
      <c r="G125" s="19" t="e">
        <f t="shared" si="5"/>
        <v>#DIV/0!</v>
      </c>
      <c r="H125" s="109"/>
      <c r="I125" s="20">
        <f t="shared" si="6"/>
        <v>-10000</v>
      </c>
      <c r="J125" s="21">
        <f t="shared" si="7"/>
        <v>0</v>
      </c>
    </row>
    <row r="126" spans="1:10" ht="54.75" customHeight="1">
      <c r="A126" s="30" t="s">
        <v>152</v>
      </c>
      <c r="B126" s="93">
        <v>0</v>
      </c>
      <c r="C126" s="93">
        <v>63499</v>
      </c>
      <c r="D126" s="93">
        <v>63499</v>
      </c>
      <c r="E126" s="93">
        <v>0</v>
      </c>
      <c r="F126" s="18">
        <f t="shared" si="4"/>
        <v>-63499</v>
      </c>
      <c r="G126" s="19">
        <f t="shared" si="5"/>
        <v>0</v>
      </c>
      <c r="H126" s="109"/>
      <c r="I126" s="20">
        <f t="shared" si="6"/>
        <v>-63499</v>
      </c>
      <c r="J126" s="21">
        <f t="shared" si="7"/>
        <v>0</v>
      </c>
    </row>
    <row r="127" spans="1:10" ht="54.75" customHeight="1">
      <c r="A127" s="30" t="s">
        <v>153</v>
      </c>
      <c r="B127" s="93">
        <v>0</v>
      </c>
      <c r="C127" s="93">
        <v>0</v>
      </c>
      <c r="D127" s="93">
        <v>0</v>
      </c>
      <c r="E127" s="93">
        <v>4589.88</v>
      </c>
      <c r="F127" s="18">
        <f t="shared" si="4"/>
        <v>4589.88</v>
      </c>
      <c r="G127" s="19" t="e">
        <f t="shared" si="5"/>
        <v>#DIV/0!</v>
      </c>
      <c r="H127" s="109"/>
      <c r="I127" s="20">
        <f t="shared" si="6"/>
        <v>4589.88</v>
      </c>
      <c r="J127" s="21" t="e">
        <f t="shared" si="7"/>
        <v>#DIV/0!</v>
      </c>
    </row>
    <row r="128" spans="1:10" ht="44.25" customHeight="1">
      <c r="A128" s="128" t="s">
        <v>19</v>
      </c>
      <c r="B128" s="126">
        <f>B129+B130+B131+B132</f>
        <v>230400</v>
      </c>
      <c r="C128" s="126">
        <f>C129+C130+C131+C132</f>
        <v>453400</v>
      </c>
      <c r="D128" s="126">
        <f>D129+D130+D131+D132</f>
        <v>149066.66</v>
      </c>
      <c r="E128" s="126">
        <f>E129+E130+E131+E132</f>
        <v>108464.36</v>
      </c>
      <c r="F128" s="98">
        <f t="shared" si="4"/>
        <v>-40602.3</v>
      </c>
      <c r="G128" s="99">
        <f t="shared" si="5"/>
        <v>0.7276231989098032</v>
      </c>
      <c r="H128" s="129"/>
      <c r="I128" s="101">
        <f t="shared" si="6"/>
        <v>-344935.64</v>
      </c>
      <c r="J128" s="102">
        <f t="shared" si="7"/>
        <v>0.23922443758270842</v>
      </c>
    </row>
    <row r="129" spans="1:10" ht="33.75" customHeight="1">
      <c r="A129" s="32" t="s">
        <v>99</v>
      </c>
      <c r="B129" s="93">
        <v>65000</v>
      </c>
      <c r="C129" s="93">
        <v>88000</v>
      </c>
      <c r="D129" s="93">
        <v>77333.33</v>
      </c>
      <c r="E129" s="93">
        <v>65010.64</v>
      </c>
      <c r="F129" s="18">
        <f t="shared" si="4"/>
        <v>-12322.690000000002</v>
      </c>
      <c r="G129" s="19">
        <f t="shared" si="5"/>
        <v>0.8406548638213303</v>
      </c>
      <c r="H129" s="109"/>
      <c r="I129" s="20">
        <f t="shared" si="6"/>
        <v>-22989.36</v>
      </c>
      <c r="J129" s="21">
        <f t="shared" si="7"/>
        <v>0.7387572727272728</v>
      </c>
    </row>
    <row r="130" spans="1:10" ht="33" customHeight="1">
      <c r="A130" s="30" t="s">
        <v>100</v>
      </c>
      <c r="B130" s="93">
        <v>70000</v>
      </c>
      <c r="C130" s="93">
        <v>70000</v>
      </c>
      <c r="D130" s="93">
        <v>23333.33</v>
      </c>
      <c r="E130" s="93">
        <v>4464.78</v>
      </c>
      <c r="F130" s="18">
        <f t="shared" si="4"/>
        <v>-18868.550000000003</v>
      </c>
      <c r="G130" s="19">
        <f t="shared" si="5"/>
        <v>0.19134774162110593</v>
      </c>
      <c r="H130" s="109"/>
      <c r="I130" s="20">
        <f t="shared" si="6"/>
        <v>-65535.22</v>
      </c>
      <c r="J130" s="21">
        <f t="shared" si="7"/>
        <v>0.06378257142857142</v>
      </c>
    </row>
    <row r="131" spans="1:10" ht="92.25" customHeight="1">
      <c r="A131" s="31" t="s">
        <v>101</v>
      </c>
      <c r="B131" s="93">
        <v>78400</v>
      </c>
      <c r="C131" s="93">
        <v>78400</v>
      </c>
      <c r="D131" s="93">
        <v>48400</v>
      </c>
      <c r="E131" s="93">
        <v>38988.94</v>
      </c>
      <c r="F131" s="18">
        <f t="shared" si="4"/>
        <v>-9411.059999999998</v>
      </c>
      <c r="G131" s="19">
        <f t="shared" si="5"/>
        <v>0.8055566115702479</v>
      </c>
      <c r="H131" s="109"/>
      <c r="I131" s="20">
        <f t="shared" si="6"/>
        <v>-39411.06</v>
      </c>
      <c r="J131" s="21">
        <f t="shared" si="7"/>
        <v>0.4973079081632653</v>
      </c>
    </row>
    <row r="132" spans="1:10" ht="36" customHeight="1">
      <c r="A132" s="31" t="s">
        <v>73</v>
      </c>
      <c r="B132" s="93">
        <v>17000</v>
      </c>
      <c r="C132" s="93">
        <v>217000</v>
      </c>
      <c r="D132" s="93">
        <v>0</v>
      </c>
      <c r="E132" s="93">
        <v>0</v>
      </c>
      <c r="F132" s="18">
        <f t="shared" si="4"/>
        <v>0</v>
      </c>
      <c r="G132" s="19" t="e">
        <f t="shared" si="5"/>
        <v>#DIV/0!</v>
      </c>
      <c r="H132" s="109"/>
      <c r="I132" s="20">
        <f t="shared" si="6"/>
        <v>-217000</v>
      </c>
      <c r="J132" s="21">
        <f t="shared" si="7"/>
        <v>0</v>
      </c>
    </row>
    <row r="133" spans="1:10" ht="46.5" customHeight="1">
      <c r="A133" s="125" t="s">
        <v>20</v>
      </c>
      <c r="B133" s="126">
        <f>B134+B136+B137+B135</f>
        <v>2022800</v>
      </c>
      <c r="C133" s="126">
        <f>C134+C136+C137+C135</f>
        <v>1918499</v>
      </c>
      <c r="D133" s="126">
        <f>D134+D136+D137+D135</f>
        <v>547832.3300000001</v>
      </c>
      <c r="E133" s="126">
        <f>E134+E136+E137+E135</f>
        <v>55567.12</v>
      </c>
      <c r="F133" s="98">
        <f t="shared" si="4"/>
        <v>-492265.2100000001</v>
      </c>
      <c r="G133" s="99">
        <f t="shared" si="5"/>
        <v>0.10143088853481866</v>
      </c>
      <c r="H133" s="130">
        <f>F133/E133</f>
        <v>-8.858929705192567</v>
      </c>
      <c r="I133" s="101">
        <f t="shared" si="6"/>
        <v>-1862931.88</v>
      </c>
      <c r="J133" s="102">
        <f t="shared" si="7"/>
        <v>0.028963851427600433</v>
      </c>
    </row>
    <row r="134" spans="1:10" ht="42" customHeight="1">
      <c r="A134" s="31" t="s">
        <v>154</v>
      </c>
      <c r="B134" s="93">
        <v>0</v>
      </c>
      <c r="C134" s="93">
        <v>20000</v>
      </c>
      <c r="D134" s="93">
        <v>20000</v>
      </c>
      <c r="E134" s="93">
        <v>20000</v>
      </c>
      <c r="F134" s="18">
        <f t="shared" si="4"/>
        <v>0</v>
      </c>
      <c r="G134" s="19">
        <f t="shared" si="5"/>
        <v>1</v>
      </c>
      <c r="H134" s="107"/>
      <c r="I134" s="20">
        <f t="shared" si="6"/>
        <v>0</v>
      </c>
      <c r="J134" s="21">
        <f t="shared" si="7"/>
        <v>1</v>
      </c>
    </row>
    <row r="135" spans="1:10" ht="75.75" customHeight="1">
      <c r="A135" s="31" t="s">
        <v>165</v>
      </c>
      <c r="B135" s="93">
        <v>0</v>
      </c>
      <c r="C135" s="93">
        <v>18700</v>
      </c>
      <c r="D135" s="93">
        <v>18700</v>
      </c>
      <c r="E135" s="93">
        <v>17499.9</v>
      </c>
      <c r="F135" s="18">
        <f t="shared" si="4"/>
        <v>-1200.0999999999985</v>
      </c>
      <c r="G135" s="19">
        <f t="shared" si="5"/>
        <v>0.9358235294117648</v>
      </c>
      <c r="H135" s="107"/>
      <c r="I135" s="20">
        <f t="shared" si="6"/>
        <v>-1200.0999999999985</v>
      </c>
      <c r="J135" s="21">
        <f t="shared" si="7"/>
        <v>0.9358235294117648</v>
      </c>
    </row>
    <row r="136" spans="1:10" ht="72" customHeight="1">
      <c r="A136" s="31" t="s">
        <v>128</v>
      </c>
      <c r="B136" s="93">
        <v>1500000</v>
      </c>
      <c r="C136" s="93">
        <v>0</v>
      </c>
      <c r="D136" s="93">
        <v>0</v>
      </c>
      <c r="E136" s="93">
        <v>0</v>
      </c>
      <c r="F136" s="18">
        <f t="shared" si="4"/>
        <v>0</v>
      </c>
      <c r="G136" s="19" t="e">
        <f t="shared" si="5"/>
        <v>#DIV/0!</v>
      </c>
      <c r="H136" s="110"/>
      <c r="I136" s="20">
        <f t="shared" si="6"/>
        <v>0</v>
      </c>
      <c r="J136" s="21" t="e">
        <f t="shared" si="7"/>
        <v>#DIV/0!</v>
      </c>
    </row>
    <row r="137" spans="1:10" ht="124.5" customHeight="1">
      <c r="A137" s="30" t="s">
        <v>102</v>
      </c>
      <c r="B137" s="93">
        <v>522800</v>
      </c>
      <c r="C137" s="93">
        <v>1879799</v>
      </c>
      <c r="D137" s="93">
        <v>509132.33</v>
      </c>
      <c r="E137" s="93">
        <v>18067.22</v>
      </c>
      <c r="F137" s="18">
        <f t="shared" si="4"/>
        <v>-491065.11</v>
      </c>
      <c r="G137" s="19">
        <f t="shared" si="5"/>
        <v>0.035486294889189224</v>
      </c>
      <c r="H137" s="109"/>
      <c r="I137" s="20">
        <f t="shared" si="6"/>
        <v>-1861731.78</v>
      </c>
      <c r="J137" s="21">
        <f t="shared" si="7"/>
        <v>0.009611250990132457</v>
      </c>
    </row>
    <row r="138" spans="1:10" ht="44.25" customHeight="1">
      <c r="A138" s="125" t="s">
        <v>131</v>
      </c>
      <c r="B138" s="126">
        <f>B141+B139+B140</f>
        <v>900000</v>
      </c>
      <c r="C138" s="126">
        <f>C141+C139+C140</f>
        <v>2830792.12</v>
      </c>
      <c r="D138" s="126">
        <f>D141+D139+D140</f>
        <v>1333486.12</v>
      </c>
      <c r="E138" s="126">
        <f>E141+E139+E140</f>
        <v>439000</v>
      </c>
      <c r="F138" s="98">
        <f t="shared" si="4"/>
        <v>-894486.1200000001</v>
      </c>
      <c r="G138" s="99">
        <f t="shared" si="5"/>
        <v>0.32921227556534294</v>
      </c>
      <c r="H138" s="131"/>
      <c r="I138" s="101">
        <f t="shared" si="6"/>
        <v>-2391792.12</v>
      </c>
      <c r="J138" s="102">
        <f t="shared" si="7"/>
        <v>0.15508026778031303</v>
      </c>
    </row>
    <row r="139" spans="1:10" ht="52.5" customHeight="1">
      <c r="A139" s="31" t="s">
        <v>155</v>
      </c>
      <c r="B139" s="94">
        <v>0</v>
      </c>
      <c r="C139" s="93">
        <v>1167306</v>
      </c>
      <c r="D139" s="93">
        <v>600000</v>
      </c>
      <c r="E139" s="93">
        <v>0</v>
      </c>
      <c r="F139" s="18">
        <f t="shared" si="4"/>
        <v>-600000</v>
      </c>
      <c r="G139" s="19">
        <f t="shared" si="5"/>
        <v>0</v>
      </c>
      <c r="H139" s="109"/>
      <c r="I139" s="20">
        <f t="shared" si="6"/>
        <v>-1167306</v>
      </c>
      <c r="J139" s="21">
        <f t="shared" si="7"/>
        <v>0</v>
      </c>
    </row>
    <row r="140" spans="1:10" ht="59.25" customHeight="1">
      <c r="A140" s="31" t="s">
        <v>156</v>
      </c>
      <c r="B140" s="94">
        <v>0</v>
      </c>
      <c r="C140" s="93">
        <v>213486.12</v>
      </c>
      <c r="D140" s="93">
        <v>183486.12</v>
      </c>
      <c r="E140" s="93">
        <v>70000</v>
      </c>
      <c r="F140" s="18">
        <f t="shared" si="4"/>
        <v>-113486.12</v>
      </c>
      <c r="G140" s="19">
        <f t="shared" si="5"/>
        <v>0.3815002464491592</v>
      </c>
      <c r="H140" s="109"/>
      <c r="I140" s="20">
        <f t="shared" si="6"/>
        <v>-143486.12</v>
      </c>
      <c r="J140" s="21">
        <f t="shared" si="7"/>
        <v>0.3278901691594751</v>
      </c>
    </row>
    <row r="141" spans="1:10" ht="80.25" customHeight="1">
      <c r="A141" s="30" t="s">
        <v>130</v>
      </c>
      <c r="B141" s="93">
        <v>900000</v>
      </c>
      <c r="C141" s="93">
        <v>1450000</v>
      </c>
      <c r="D141" s="93">
        <v>550000</v>
      </c>
      <c r="E141" s="93">
        <v>369000</v>
      </c>
      <c r="F141" s="18">
        <f t="shared" si="4"/>
        <v>-181000</v>
      </c>
      <c r="G141" s="19">
        <f t="shared" si="5"/>
        <v>0.6709090909090909</v>
      </c>
      <c r="H141" s="109"/>
      <c r="I141" s="20">
        <f t="shared" si="6"/>
        <v>-1081000</v>
      </c>
      <c r="J141" s="21">
        <f t="shared" si="7"/>
        <v>0.25448275862068964</v>
      </c>
    </row>
    <row r="142" spans="1:10" ht="42" customHeight="1">
      <c r="A142" s="125" t="s">
        <v>30</v>
      </c>
      <c r="B142" s="126">
        <f>B143+B144+B145+B146+B147+B148+B149+B150+B151+B152+B153+B154+B155+B156+B157</f>
        <v>59912100</v>
      </c>
      <c r="C142" s="126">
        <f>C143+C144+C145+C146+C147+C148+C149+C150+C151+C152+C153+C154+C155+C156+C157</f>
        <v>67416806.46</v>
      </c>
      <c r="D142" s="126">
        <f>D143+D144+D145+D146+D147+D148+D149+D150+D151+D152+D153+D154+D155+D156+D157</f>
        <v>34708101.3</v>
      </c>
      <c r="E142" s="126">
        <f>E143+E144+E145+E146+E147+E148+E149+E150+E151+E152+E153+E154+E155+E156+E157</f>
        <v>8883091.219999999</v>
      </c>
      <c r="F142" s="98">
        <f t="shared" si="4"/>
        <v>-25825010.08</v>
      </c>
      <c r="G142" s="99">
        <f t="shared" si="5"/>
        <v>0.25593711229602756</v>
      </c>
      <c r="H142" s="131"/>
      <c r="I142" s="101">
        <f t="shared" si="6"/>
        <v>-58533715.239999995</v>
      </c>
      <c r="J142" s="102">
        <f t="shared" si="7"/>
        <v>0.1317637498191278</v>
      </c>
    </row>
    <row r="143" spans="1:10" ht="60" customHeight="1">
      <c r="A143" s="31" t="s">
        <v>157</v>
      </c>
      <c r="B143" s="93">
        <v>0</v>
      </c>
      <c r="C143" s="93">
        <v>4845.29</v>
      </c>
      <c r="D143" s="93">
        <v>0</v>
      </c>
      <c r="E143" s="93">
        <v>0</v>
      </c>
      <c r="F143" s="18">
        <f t="shared" si="4"/>
        <v>0</v>
      </c>
      <c r="G143" s="19" t="e">
        <f t="shared" si="5"/>
        <v>#DIV/0!</v>
      </c>
      <c r="H143" s="109"/>
      <c r="I143" s="20">
        <f t="shared" si="6"/>
        <v>-4845.29</v>
      </c>
      <c r="J143" s="21">
        <f t="shared" si="7"/>
        <v>0</v>
      </c>
    </row>
    <row r="144" spans="1:10" ht="35.25" customHeight="1">
      <c r="A144" s="30" t="s">
        <v>129</v>
      </c>
      <c r="B144" s="93">
        <v>1852492</v>
      </c>
      <c r="C144" s="93">
        <v>3251492</v>
      </c>
      <c r="D144" s="93">
        <v>1918092</v>
      </c>
      <c r="E144" s="93">
        <v>0</v>
      </c>
      <c r="F144" s="18">
        <f t="shared" si="4"/>
        <v>-1918092</v>
      </c>
      <c r="G144" s="19">
        <f t="shared" si="5"/>
        <v>0</v>
      </c>
      <c r="H144" s="110"/>
      <c r="I144" s="20">
        <f t="shared" si="6"/>
        <v>-3251492</v>
      </c>
      <c r="J144" s="21">
        <f t="shared" si="7"/>
        <v>0</v>
      </c>
    </row>
    <row r="145" spans="1:10" ht="54" customHeight="1">
      <c r="A145" s="30" t="s">
        <v>132</v>
      </c>
      <c r="B145" s="93">
        <v>170000</v>
      </c>
      <c r="C145" s="93">
        <v>170000</v>
      </c>
      <c r="D145" s="93">
        <v>170000</v>
      </c>
      <c r="E145" s="93">
        <v>0</v>
      </c>
      <c r="F145" s="18">
        <f aca="true" t="shared" si="8" ref="F145:F162">E145-D145</f>
        <v>-170000</v>
      </c>
      <c r="G145" s="19">
        <f aca="true" t="shared" si="9" ref="G145:G162">E145/D145</f>
        <v>0</v>
      </c>
      <c r="H145" s="110"/>
      <c r="I145" s="20">
        <f aca="true" t="shared" si="10" ref="I145:I162">E145-C145</f>
        <v>-170000</v>
      </c>
      <c r="J145" s="21">
        <f aca="true" t="shared" si="11" ref="J145:J162">E145/C145</f>
        <v>0</v>
      </c>
    </row>
    <row r="146" spans="1:10" ht="59.25" customHeight="1">
      <c r="A146" s="30" t="s">
        <v>141</v>
      </c>
      <c r="B146" s="93">
        <f>74500+409000</f>
        <v>483500</v>
      </c>
      <c r="C146" s="93">
        <v>483500</v>
      </c>
      <c r="D146" s="93">
        <v>409000</v>
      </c>
      <c r="E146" s="93">
        <v>0</v>
      </c>
      <c r="F146" s="18">
        <f t="shared" si="8"/>
        <v>-409000</v>
      </c>
      <c r="G146" s="19">
        <f t="shared" si="9"/>
        <v>0</v>
      </c>
      <c r="H146" s="110"/>
      <c r="I146" s="20">
        <f t="shared" si="10"/>
        <v>-483500</v>
      </c>
      <c r="J146" s="21">
        <f t="shared" si="11"/>
        <v>0</v>
      </c>
    </row>
    <row r="147" spans="1:10" ht="54" customHeight="1">
      <c r="A147" s="30" t="s">
        <v>111</v>
      </c>
      <c r="B147" s="93">
        <v>2900000</v>
      </c>
      <c r="C147" s="93">
        <v>3100000</v>
      </c>
      <c r="D147" s="93">
        <v>2700000</v>
      </c>
      <c r="E147" s="93">
        <v>21008</v>
      </c>
      <c r="F147" s="18">
        <f t="shared" si="8"/>
        <v>-2678992</v>
      </c>
      <c r="G147" s="19">
        <f t="shared" si="9"/>
        <v>0.007780740740740741</v>
      </c>
      <c r="H147" s="110"/>
      <c r="I147" s="20">
        <f t="shared" si="10"/>
        <v>-3078992</v>
      </c>
      <c r="J147" s="21">
        <f t="shared" si="11"/>
        <v>0.006776774193548387</v>
      </c>
    </row>
    <row r="148" spans="1:10" ht="57.75" customHeight="1">
      <c r="A148" s="30" t="s">
        <v>133</v>
      </c>
      <c r="B148" s="93">
        <v>26875082</v>
      </c>
      <c r="C148" s="93">
        <v>16739491</v>
      </c>
      <c r="D148" s="93">
        <v>13844016</v>
      </c>
      <c r="E148" s="93">
        <v>1458415.8</v>
      </c>
      <c r="F148" s="18">
        <f t="shared" si="8"/>
        <v>-12385600.2</v>
      </c>
      <c r="G148" s="19">
        <f t="shared" si="9"/>
        <v>0.10534629546802027</v>
      </c>
      <c r="H148" s="110"/>
      <c r="I148" s="20">
        <f t="shared" si="10"/>
        <v>-15281075.2</v>
      </c>
      <c r="J148" s="21">
        <f t="shared" si="11"/>
        <v>0.08712426202206507</v>
      </c>
    </row>
    <row r="149" spans="1:10" ht="58.5" customHeight="1">
      <c r="A149" s="30" t="s">
        <v>134</v>
      </c>
      <c r="B149" s="93">
        <v>150000</v>
      </c>
      <c r="C149" s="93">
        <v>150000</v>
      </c>
      <c r="D149" s="93">
        <v>0</v>
      </c>
      <c r="E149" s="93">
        <v>0</v>
      </c>
      <c r="F149" s="18">
        <f t="shared" si="8"/>
        <v>0</v>
      </c>
      <c r="G149" s="19" t="e">
        <f t="shared" si="9"/>
        <v>#DIV/0!</v>
      </c>
      <c r="H149" s="110"/>
      <c r="I149" s="20">
        <f t="shared" si="10"/>
        <v>-150000</v>
      </c>
      <c r="J149" s="21">
        <f t="shared" si="11"/>
        <v>0</v>
      </c>
    </row>
    <row r="150" spans="1:10" ht="75" customHeight="1">
      <c r="A150" s="30" t="s">
        <v>135</v>
      </c>
      <c r="B150" s="93">
        <v>500000</v>
      </c>
      <c r="C150" s="93">
        <v>500000</v>
      </c>
      <c r="D150" s="93">
        <v>47000</v>
      </c>
      <c r="E150" s="93">
        <v>46937.34</v>
      </c>
      <c r="F150" s="18">
        <f t="shared" si="8"/>
        <v>-62.66000000000349</v>
      </c>
      <c r="G150" s="19">
        <f t="shared" si="9"/>
        <v>0.9986668085106383</v>
      </c>
      <c r="H150" s="110"/>
      <c r="I150" s="20">
        <f t="shared" si="10"/>
        <v>-453062.66000000003</v>
      </c>
      <c r="J150" s="21">
        <f t="shared" si="11"/>
        <v>0.09387467999999999</v>
      </c>
    </row>
    <row r="151" spans="1:10" ht="109.5" customHeight="1">
      <c r="A151" s="30" t="s">
        <v>136</v>
      </c>
      <c r="B151" s="93">
        <v>4422935</v>
      </c>
      <c r="C151" s="93">
        <v>6676991</v>
      </c>
      <c r="D151" s="93">
        <v>3672935</v>
      </c>
      <c r="E151" s="93">
        <v>1201228.69</v>
      </c>
      <c r="F151" s="18">
        <f t="shared" si="8"/>
        <v>-2471706.31</v>
      </c>
      <c r="G151" s="19">
        <f t="shared" si="9"/>
        <v>0.32704871989294665</v>
      </c>
      <c r="H151" s="110"/>
      <c r="I151" s="20">
        <f t="shared" si="10"/>
        <v>-5475762.3100000005</v>
      </c>
      <c r="J151" s="21">
        <f t="shared" si="11"/>
        <v>0.1799056925492336</v>
      </c>
    </row>
    <row r="152" spans="1:10" ht="85.5" customHeight="1">
      <c r="A152" s="30" t="s">
        <v>112</v>
      </c>
      <c r="B152" s="93">
        <v>15857591</v>
      </c>
      <c r="C152" s="93">
        <v>27351134.87</v>
      </c>
      <c r="D152" s="93">
        <v>3130556</v>
      </c>
      <c r="E152" s="93">
        <v>49668</v>
      </c>
      <c r="F152" s="18">
        <f t="shared" si="8"/>
        <v>-3080888</v>
      </c>
      <c r="G152" s="19">
        <f t="shared" si="9"/>
        <v>0.01586555231722416</v>
      </c>
      <c r="H152" s="110"/>
      <c r="I152" s="20">
        <f t="shared" si="10"/>
        <v>-27301466.87</v>
      </c>
      <c r="J152" s="21">
        <f t="shared" si="11"/>
        <v>0.0018159392740400757</v>
      </c>
    </row>
    <row r="153" spans="1:10" ht="54.75" customHeight="1">
      <c r="A153" s="30" t="s">
        <v>113</v>
      </c>
      <c r="B153" s="93">
        <f>1484800+220400+20300+40000+50000+30000</f>
        <v>1845500</v>
      </c>
      <c r="C153" s="93">
        <v>1933800</v>
      </c>
      <c r="D153" s="93">
        <v>1794300</v>
      </c>
      <c r="E153" s="93">
        <v>375448.72</v>
      </c>
      <c r="F153" s="18">
        <f t="shared" si="8"/>
        <v>-1418851.28</v>
      </c>
      <c r="G153" s="19">
        <f t="shared" si="9"/>
        <v>0.20924523212394805</v>
      </c>
      <c r="H153" s="110"/>
      <c r="I153" s="20">
        <f t="shared" si="10"/>
        <v>-1558351.28</v>
      </c>
      <c r="J153" s="21">
        <f t="shared" si="11"/>
        <v>0.19415074981900918</v>
      </c>
    </row>
    <row r="154" spans="1:10" ht="36" customHeight="1">
      <c r="A154" s="33" t="s">
        <v>137</v>
      </c>
      <c r="B154" s="95">
        <f>1240000</f>
        <v>1240000</v>
      </c>
      <c r="C154" s="95">
        <v>2380102.3</v>
      </c>
      <c r="D154" s="93">
        <v>2380102.3</v>
      </c>
      <c r="E154" s="93">
        <v>1102844.67</v>
      </c>
      <c r="F154" s="18">
        <f t="shared" si="8"/>
        <v>-1277257.63</v>
      </c>
      <c r="G154" s="19">
        <f t="shared" si="9"/>
        <v>0.4633601967444845</v>
      </c>
      <c r="H154" s="110"/>
      <c r="I154" s="20">
        <f t="shared" si="10"/>
        <v>-1277257.63</v>
      </c>
      <c r="J154" s="21">
        <f t="shared" si="11"/>
        <v>0.4633601967444845</v>
      </c>
    </row>
    <row r="155" spans="1:10" ht="67.5" customHeight="1">
      <c r="A155" s="33" t="s">
        <v>114</v>
      </c>
      <c r="B155" s="95">
        <v>20000</v>
      </c>
      <c r="C155" s="95">
        <v>20000</v>
      </c>
      <c r="D155" s="93">
        <v>6650</v>
      </c>
      <c r="E155" s="93">
        <v>3090</v>
      </c>
      <c r="F155" s="18">
        <f t="shared" si="8"/>
        <v>-3560</v>
      </c>
      <c r="G155" s="19">
        <f t="shared" si="9"/>
        <v>0.46466165413533833</v>
      </c>
      <c r="H155" s="110"/>
      <c r="I155" s="20">
        <f t="shared" si="10"/>
        <v>-16910</v>
      </c>
      <c r="J155" s="21">
        <f t="shared" si="11"/>
        <v>0.1545</v>
      </c>
    </row>
    <row r="156" spans="1:10" ht="35.25" customHeight="1">
      <c r="A156" s="33" t="s">
        <v>138</v>
      </c>
      <c r="B156" s="95">
        <v>3565000</v>
      </c>
      <c r="C156" s="93">
        <v>4625450</v>
      </c>
      <c r="D156" s="93">
        <v>4625450</v>
      </c>
      <c r="E156" s="93">
        <v>4624450</v>
      </c>
      <c r="F156" s="18">
        <f t="shared" si="8"/>
        <v>-1000</v>
      </c>
      <c r="G156" s="19">
        <f t="shared" si="9"/>
        <v>0.9997838048189905</v>
      </c>
      <c r="H156" s="109"/>
      <c r="I156" s="20">
        <f t="shared" si="10"/>
        <v>-1000</v>
      </c>
      <c r="J156" s="21">
        <f t="shared" si="11"/>
        <v>0.9997838048189905</v>
      </c>
    </row>
    <row r="157" spans="1:10" ht="52.5" customHeight="1">
      <c r="A157" s="33" t="s">
        <v>139</v>
      </c>
      <c r="B157" s="95">
        <v>30000</v>
      </c>
      <c r="C157" s="93">
        <v>30000</v>
      </c>
      <c r="D157" s="93">
        <v>10000</v>
      </c>
      <c r="E157" s="93">
        <v>0</v>
      </c>
      <c r="F157" s="18">
        <f t="shared" si="8"/>
        <v>-10000</v>
      </c>
      <c r="G157" s="19">
        <f t="shared" si="9"/>
        <v>0</v>
      </c>
      <c r="H157" s="109"/>
      <c r="I157" s="20">
        <f t="shared" si="10"/>
        <v>-30000</v>
      </c>
      <c r="J157" s="21">
        <f t="shared" si="11"/>
        <v>0</v>
      </c>
    </row>
    <row r="158" spans="1:10" ht="52.5" customHeight="1">
      <c r="A158" s="125" t="s">
        <v>26</v>
      </c>
      <c r="B158" s="126">
        <f>B160+B161+B159</f>
        <v>710000</v>
      </c>
      <c r="C158" s="126">
        <f>C160+C161+C159</f>
        <v>1164811.15</v>
      </c>
      <c r="D158" s="126">
        <f>D160+D161+D159</f>
        <v>334385</v>
      </c>
      <c r="E158" s="126">
        <f>E160+E161+E159</f>
        <v>147585</v>
      </c>
      <c r="F158" s="98">
        <f t="shared" si="8"/>
        <v>-186800</v>
      </c>
      <c r="G158" s="99">
        <f t="shared" si="9"/>
        <v>0.44136250130837207</v>
      </c>
      <c r="H158" s="129"/>
      <c r="I158" s="101">
        <f t="shared" si="10"/>
        <v>-1017226.1499999999</v>
      </c>
      <c r="J158" s="102">
        <f t="shared" si="11"/>
        <v>0.12670294236108576</v>
      </c>
    </row>
    <row r="159" spans="1:10" ht="93.75" customHeight="1">
      <c r="A159" s="31" t="s">
        <v>158</v>
      </c>
      <c r="B159" s="93">
        <v>0</v>
      </c>
      <c r="C159" s="93">
        <v>47685</v>
      </c>
      <c r="D159" s="93">
        <v>47685</v>
      </c>
      <c r="E159" s="93">
        <v>47685</v>
      </c>
      <c r="F159" s="18">
        <f t="shared" si="8"/>
        <v>0</v>
      </c>
      <c r="G159" s="19">
        <f t="shared" si="9"/>
        <v>1</v>
      </c>
      <c r="H159" s="110"/>
      <c r="I159" s="20">
        <f t="shared" si="10"/>
        <v>0</v>
      </c>
      <c r="J159" s="21">
        <f t="shared" si="11"/>
        <v>1</v>
      </c>
    </row>
    <row r="160" spans="1:10" ht="58.5" customHeight="1">
      <c r="A160" s="30" t="s">
        <v>140</v>
      </c>
      <c r="B160" s="93">
        <v>560000</v>
      </c>
      <c r="C160" s="93">
        <v>967126.15</v>
      </c>
      <c r="D160" s="93">
        <v>286700</v>
      </c>
      <c r="E160" s="93">
        <v>99900</v>
      </c>
      <c r="F160" s="18">
        <f t="shared" si="8"/>
        <v>-186800</v>
      </c>
      <c r="G160" s="19">
        <f t="shared" si="9"/>
        <v>0.34844785490059293</v>
      </c>
      <c r="H160" s="109"/>
      <c r="I160" s="20">
        <f t="shared" si="10"/>
        <v>-867226.15</v>
      </c>
      <c r="J160" s="21">
        <f t="shared" si="11"/>
        <v>0.1032957282770195</v>
      </c>
    </row>
    <row r="161" spans="1:10" ht="63" customHeight="1">
      <c r="A161" s="30" t="s">
        <v>115</v>
      </c>
      <c r="B161" s="93">
        <v>150000</v>
      </c>
      <c r="C161" s="93">
        <v>150000</v>
      </c>
      <c r="D161" s="93">
        <v>0</v>
      </c>
      <c r="E161" s="93">
        <v>0</v>
      </c>
      <c r="F161" s="18">
        <f t="shared" si="8"/>
        <v>0</v>
      </c>
      <c r="G161" s="19" t="e">
        <f t="shared" si="9"/>
        <v>#DIV/0!</v>
      </c>
      <c r="H161" s="109"/>
      <c r="I161" s="20">
        <f t="shared" si="10"/>
        <v>-150000</v>
      </c>
      <c r="J161" s="21">
        <f t="shared" si="11"/>
        <v>0</v>
      </c>
    </row>
    <row r="162" spans="1:10" s="43" customFormat="1" ht="43.5" customHeight="1">
      <c r="A162" s="120" t="s">
        <v>12</v>
      </c>
      <c r="B162" s="121">
        <f>B106+B107</f>
        <v>533609329.24</v>
      </c>
      <c r="C162" s="121">
        <f>C106+C107</f>
        <v>577847376.3399999</v>
      </c>
      <c r="D162" s="121">
        <f>D106+D107</f>
        <v>241117228.25</v>
      </c>
      <c r="E162" s="121">
        <f>E106+E107</f>
        <v>177316615.41999996</v>
      </c>
      <c r="F162" s="112">
        <f t="shared" si="8"/>
        <v>-63800612.83000004</v>
      </c>
      <c r="G162" s="113">
        <f t="shared" si="9"/>
        <v>0.7353958765491074</v>
      </c>
      <c r="H162" s="122"/>
      <c r="I162" s="114">
        <f t="shared" si="10"/>
        <v>-400530760.91999996</v>
      </c>
      <c r="J162" s="115">
        <f t="shared" si="11"/>
        <v>0.3068571783488873</v>
      </c>
    </row>
    <row r="163" spans="1:10" s="34" customFormat="1" ht="37.5" customHeight="1">
      <c r="A163" s="132" t="s">
        <v>110</v>
      </c>
      <c r="B163" s="132"/>
      <c r="C163" s="132"/>
      <c r="D163" s="132"/>
      <c r="E163" s="132"/>
      <c r="F163" s="132"/>
      <c r="G163" s="132"/>
      <c r="H163" s="132"/>
      <c r="I163" s="132"/>
      <c r="J163" s="132"/>
    </row>
    <row r="164" spans="1:10" ht="14.25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</row>
    <row r="165" spans="1:10" ht="15">
      <c r="A165" s="35"/>
      <c r="B165" s="36"/>
      <c r="C165" s="36"/>
      <c r="D165" s="37"/>
      <c r="E165" s="38"/>
      <c r="F165" s="37"/>
      <c r="G165" s="35"/>
      <c r="H165" s="39"/>
      <c r="I165" s="39"/>
      <c r="J165" s="39"/>
    </row>
    <row r="166" spans="1:10" ht="15">
      <c r="A166" s="35"/>
      <c r="B166" s="36"/>
      <c r="C166" s="36"/>
      <c r="D166" s="37"/>
      <c r="E166" s="38"/>
      <c r="F166" s="37"/>
      <c r="G166" s="35"/>
      <c r="H166" s="39"/>
      <c r="I166" s="39"/>
      <c r="J166" s="39"/>
    </row>
    <row r="167" spans="1:10" ht="15">
      <c r="A167" s="35"/>
      <c r="B167" s="36"/>
      <c r="C167" s="36"/>
      <c r="D167" s="37"/>
      <c r="E167" s="38"/>
      <c r="F167" s="37"/>
      <c r="G167" s="35"/>
      <c r="H167" s="39"/>
      <c r="I167" s="39"/>
      <c r="J167" s="39"/>
    </row>
    <row r="168" spans="1:7" ht="15">
      <c r="A168" s="35"/>
      <c r="B168" s="36"/>
      <c r="C168" s="36"/>
      <c r="D168" s="37"/>
      <c r="E168" s="38"/>
      <c r="F168" s="37"/>
      <c r="G168" s="35"/>
    </row>
    <row r="169" spans="1:7" ht="15">
      <c r="A169" s="35"/>
      <c r="B169" s="36"/>
      <c r="C169" s="36"/>
      <c r="D169" s="37"/>
      <c r="E169" s="38"/>
      <c r="F169" s="37"/>
      <c r="G169" s="35"/>
    </row>
    <row r="170" spans="1:7" ht="15">
      <c r="A170" s="35"/>
      <c r="B170" s="36"/>
      <c r="C170" s="36"/>
      <c r="D170" s="37"/>
      <c r="E170" s="38"/>
      <c r="F170" s="37"/>
      <c r="G170" s="35"/>
    </row>
    <row r="171" spans="1:7" ht="15">
      <c r="A171" s="35"/>
      <c r="B171" s="36"/>
      <c r="C171" s="36"/>
      <c r="D171" s="37"/>
      <c r="E171" s="38"/>
      <c r="F171" s="37"/>
      <c r="G171" s="35"/>
    </row>
    <row r="172" spans="1:7" ht="15">
      <c r="A172" s="35"/>
      <c r="B172" s="36"/>
      <c r="C172" s="36"/>
      <c r="D172" s="37"/>
      <c r="E172" s="38"/>
      <c r="F172" s="37"/>
      <c r="G172" s="35"/>
    </row>
    <row r="173" spans="1:7" ht="15">
      <c r="A173" s="35"/>
      <c r="B173" s="36"/>
      <c r="C173" s="36"/>
      <c r="D173" s="37"/>
      <c r="E173" s="38"/>
      <c r="F173" s="37"/>
      <c r="G173" s="35"/>
    </row>
    <row r="174" spans="1:7" ht="15">
      <c r="A174" s="35"/>
      <c r="B174" s="36"/>
      <c r="C174" s="36"/>
      <c r="D174" s="37"/>
      <c r="E174" s="38"/>
      <c r="F174" s="37"/>
      <c r="G174" s="35"/>
    </row>
    <row r="175" spans="1:7" ht="15">
      <c r="A175" s="35"/>
      <c r="B175" s="36"/>
      <c r="C175" s="36"/>
      <c r="D175" s="37"/>
      <c r="E175" s="38"/>
      <c r="F175" s="37"/>
      <c r="G175" s="35"/>
    </row>
    <row r="176" spans="1:7" ht="15">
      <c r="A176" s="35"/>
      <c r="B176" s="36"/>
      <c r="C176" s="36"/>
      <c r="D176" s="37"/>
      <c r="E176" s="38"/>
      <c r="F176" s="37"/>
      <c r="G176" s="35"/>
    </row>
    <row r="177" spans="1:7" ht="15">
      <c r="A177" s="35"/>
      <c r="B177" s="36"/>
      <c r="C177" s="36"/>
      <c r="D177" s="37"/>
      <c r="E177" s="38"/>
      <c r="F177" s="37"/>
      <c r="G177" s="35"/>
    </row>
    <row r="178" spans="1:7" ht="15">
      <c r="A178" s="35"/>
      <c r="B178" s="36"/>
      <c r="C178" s="36"/>
      <c r="D178" s="37"/>
      <c r="E178" s="38"/>
      <c r="F178" s="37"/>
      <c r="G178" s="35"/>
    </row>
    <row r="179" spans="1:7" ht="15">
      <c r="A179" s="35"/>
      <c r="B179" s="36"/>
      <c r="C179" s="36"/>
      <c r="D179" s="37"/>
      <c r="E179" s="38"/>
      <c r="F179" s="37"/>
      <c r="G179" s="35"/>
    </row>
    <row r="180" spans="1:7" ht="15">
      <c r="A180" s="35"/>
      <c r="B180" s="36"/>
      <c r="C180" s="36"/>
      <c r="D180" s="37"/>
      <c r="E180" s="38"/>
      <c r="F180" s="37"/>
      <c r="G180" s="35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spans="1:7" ht="15">
      <c r="A7042" s="35"/>
      <c r="B7042" s="36"/>
      <c r="C7042" s="36"/>
      <c r="D7042" s="37"/>
      <c r="E7042" s="38"/>
      <c r="F7042" s="37"/>
      <c r="G7042" s="35"/>
    </row>
    <row r="7043" spans="1:7" ht="15">
      <c r="A7043" s="35"/>
      <c r="B7043" s="36"/>
      <c r="C7043" s="36"/>
      <c r="D7043" s="37"/>
      <c r="E7043" s="38"/>
      <c r="F7043" s="37"/>
      <c r="G7043" s="35"/>
    </row>
    <row r="7044" spans="1:7" ht="15">
      <c r="A7044" s="35"/>
      <c r="B7044" s="36"/>
      <c r="C7044" s="36"/>
      <c r="D7044" s="37"/>
      <c r="E7044" s="38"/>
      <c r="F7044" s="37"/>
      <c r="G7044" s="35"/>
    </row>
    <row r="7045" spans="1:7" ht="15">
      <c r="A7045" s="35"/>
      <c r="B7045" s="36"/>
      <c r="C7045" s="36"/>
      <c r="D7045" s="37"/>
      <c r="E7045" s="38"/>
      <c r="F7045" s="37"/>
      <c r="G7045" s="35"/>
    </row>
    <row r="7046" spans="1:7" ht="15">
      <c r="A7046" s="35"/>
      <c r="B7046" s="36"/>
      <c r="C7046" s="36"/>
      <c r="D7046" s="37"/>
      <c r="E7046" s="38"/>
      <c r="F7046" s="37"/>
      <c r="G7046" s="35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</sheetData>
  <sheetProtection/>
  <mergeCells count="11">
    <mergeCell ref="A2:J2"/>
    <mergeCell ref="F4:G4"/>
    <mergeCell ref="I4:J4"/>
    <mergeCell ref="F1:J1"/>
    <mergeCell ref="A3:J3"/>
    <mergeCell ref="A163:J164"/>
    <mergeCell ref="A4:A5"/>
    <mergeCell ref="B4:B5"/>
    <mergeCell ref="C4:C5"/>
    <mergeCell ref="D4:D5"/>
    <mergeCell ref="E4:E5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59" r:id="rId1"/>
  <rowBreaks count="5" manualBreakCount="5">
    <brk id="34" max="9" man="1"/>
    <brk id="55" max="9" man="1"/>
    <brk id="71" max="9" man="1"/>
    <brk id="117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2021-05-05T12:41:50Z</cp:lastPrinted>
  <dcterms:created xsi:type="dcterms:W3CDTF">2006-09-07T13:25:24Z</dcterms:created>
  <dcterms:modified xsi:type="dcterms:W3CDTF">2021-05-12T11:36:27Z</dcterms:modified>
  <cp:category/>
  <cp:version/>
  <cp:contentType/>
  <cp:contentStatus/>
</cp:coreProperties>
</file>