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90" yWindow="-60" windowWidth="12120" windowHeight="8640" tabRatio="597"/>
  </bookViews>
  <sheets>
    <sheet name="дод 3" sheetId="1" r:id="rId1"/>
  </sheets>
  <definedNames>
    <definedName name="_xlnm._FilterDatabase" localSheetId="0" hidden="1">'дод 3'!$B$1:$O$164</definedName>
    <definedName name="_xlnm.Print_Area" localSheetId="0">'дод 3'!$A$1:$O$164</definedName>
  </definedNames>
  <calcPr calcId="124519"/>
</workbook>
</file>

<file path=xl/calcChain.xml><?xml version="1.0" encoding="utf-8"?>
<calcChain xmlns="http://schemas.openxmlformats.org/spreadsheetml/2006/main">
  <c r="E65" i="1"/>
  <c r="E64"/>
  <c r="D64" s="1"/>
  <c r="E160"/>
  <c r="M161"/>
  <c r="L161"/>
  <c r="J161"/>
  <c r="G161"/>
  <c r="F161"/>
  <c r="J120"/>
  <c r="G120"/>
  <c r="F120"/>
  <c r="G70"/>
  <c r="F70"/>
  <c r="H70"/>
  <c r="J70"/>
  <c r="K70"/>
  <c r="L70"/>
  <c r="M70"/>
  <c r="I70" s="1"/>
  <c r="N70"/>
  <c r="E70"/>
  <c r="H62"/>
  <c r="I62"/>
  <c r="J62"/>
  <c r="K62"/>
  <c r="L62"/>
  <c r="M62"/>
  <c r="N62"/>
  <c r="G62"/>
  <c r="F62"/>
  <c r="E62"/>
  <c r="G45"/>
  <c r="H45"/>
  <c r="I45"/>
  <c r="J45"/>
  <c r="K45"/>
  <c r="L45"/>
  <c r="M45"/>
  <c r="N45"/>
  <c r="O45"/>
  <c r="F45"/>
  <c r="F11"/>
  <c r="G11"/>
  <c r="H11"/>
  <c r="I11"/>
  <c r="J11"/>
  <c r="K11"/>
  <c r="L11"/>
  <c r="M11"/>
  <c r="N11"/>
  <c r="O11"/>
  <c r="O101"/>
  <c r="O49"/>
  <c r="O21"/>
  <c r="E11"/>
  <c r="E50"/>
  <c r="D50" s="1"/>
  <c r="E48"/>
  <c r="E47"/>
  <c r="E12"/>
  <c r="D42"/>
  <c r="D43"/>
  <c r="E24"/>
  <c r="E152"/>
  <c r="D152"/>
  <c r="E151"/>
  <c r="E150"/>
  <c r="D150" s="1"/>
  <c r="D12"/>
  <c r="I14"/>
  <c r="O14" s="1"/>
  <c r="D14"/>
  <c r="D49"/>
  <c r="E92"/>
  <c r="E91" s="1"/>
  <c r="D91" s="1"/>
  <c r="D102"/>
  <c r="I102"/>
  <c r="E115"/>
  <c r="E113"/>
  <c r="D113" s="1"/>
  <c r="D101"/>
  <c r="E75"/>
  <c r="E74" s="1"/>
  <c r="E72"/>
  <c r="D72" s="1"/>
  <c r="D62"/>
  <c r="D21"/>
  <c r="E20"/>
  <c r="H120"/>
  <c r="K120"/>
  <c r="L120"/>
  <c r="I71"/>
  <c r="I72"/>
  <c r="I73"/>
  <c r="I74"/>
  <c r="I75"/>
  <c r="I76"/>
  <c r="I77"/>
  <c r="I79"/>
  <c r="I80"/>
  <c r="I81"/>
  <c r="I82"/>
  <c r="I83"/>
  <c r="I84"/>
  <c r="I85"/>
  <c r="I86"/>
  <c r="I87"/>
  <c r="I88"/>
  <c r="I90"/>
  <c r="I91"/>
  <c r="I92"/>
  <c r="I93"/>
  <c r="I94"/>
  <c r="I95"/>
  <c r="I96"/>
  <c r="I97"/>
  <c r="I98"/>
  <c r="I99"/>
  <c r="I100"/>
  <c r="I103"/>
  <c r="I104"/>
  <c r="I105"/>
  <c r="I106"/>
  <c r="I107"/>
  <c r="I101"/>
  <c r="I108"/>
  <c r="I109"/>
  <c r="I110"/>
  <c r="I111"/>
  <c r="I112"/>
  <c r="I113"/>
  <c r="I114"/>
  <c r="I115"/>
  <c r="I116"/>
  <c r="I117"/>
  <c r="I118"/>
  <c r="E120"/>
  <c r="I46"/>
  <c r="I47"/>
  <c r="I48"/>
  <c r="I50"/>
  <c r="I51"/>
  <c r="I52"/>
  <c r="I53"/>
  <c r="I54"/>
  <c r="I55"/>
  <c r="I56"/>
  <c r="I57"/>
  <c r="I58"/>
  <c r="I59"/>
  <c r="I60"/>
  <c r="I61"/>
  <c r="I63"/>
  <c r="I64"/>
  <c r="I65"/>
  <c r="I66"/>
  <c r="I67"/>
  <c r="I68"/>
  <c r="I121"/>
  <c r="I122"/>
  <c r="I123"/>
  <c r="I124"/>
  <c r="I125"/>
  <c r="I126"/>
  <c r="I127"/>
  <c r="I128"/>
  <c r="I129"/>
  <c r="I130"/>
  <c r="I131"/>
  <c r="I132"/>
  <c r="I133"/>
  <c r="I134"/>
  <c r="I136"/>
  <c r="I137"/>
  <c r="I138"/>
  <c r="I139"/>
  <c r="I140"/>
  <c r="I141"/>
  <c r="I142"/>
  <c r="I143"/>
  <c r="I144"/>
  <c r="I145"/>
  <c r="I146"/>
  <c r="I148"/>
  <c r="I149"/>
  <c r="I150"/>
  <c r="I151"/>
  <c r="I152"/>
  <c r="I153"/>
  <c r="I154"/>
  <c r="I155"/>
  <c r="I156"/>
  <c r="I158"/>
  <c r="I160"/>
  <c r="D51"/>
  <c r="D52"/>
  <c r="D53"/>
  <c r="D54"/>
  <c r="D55"/>
  <c r="D56"/>
  <c r="D57"/>
  <c r="D58"/>
  <c r="D59"/>
  <c r="D60"/>
  <c r="D61"/>
  <c r="E159"/>
  <c r="D159" s="1"/>
  <c r="E157"/>
  <c r="D157" s="1"/>
  <c r="D13"/>
  <c r="D15"/>
  <c r="D16"/>
  <c r="D17"/>
  <c r="D18"/>
  <c r="D19"/>
  <c r="D22"/>
  <c r="D23"/>
  <c r="D24"/>
  <c r="D25"/>
  <c r="D26"/>
  <c r="D27"/>
  <c r="D28"/>
  <c r="D29"/>
  <c r="D30"/>
  <c r="D31"/>
  <c r="D32"/>
  <c r="D34"/>
  <c r="D35"/>
  <c r="D36"/>
  <c r="D37"/>
  <c r="D38"/>
  <c r="D39"/>
  <c r="D40"/>
  <c r="D41"/>
  <c r="D44"/>
  <c r="D46"/>
  <c r="D47"/>
  <c r="D63"/>
  <c r="D65"/>
  <c r="D66"/>
  <c r="D67"/>
  <c r="D68"/>
  <c r="D71"/>
  <c r="D73"/>
  <c r="D76"/>
  <c r="D77"/>
  <c r="D78"/>
  <c r="D79"/>
  <c r="D80"/>
  <c r="D81"/>
  <c r="D82"/>
  <c r="D83"/>
  <c r="D84"/>
  <c r="D85"/>
  <c r="D86"/>
  <c r="D87"/>
  <c r="D88"/>
  <c r="D90"/>
  <c r="D93"/>
  <c r="D94"/>
  <c r="D95"/>
  <c r="D96"/>
  <c r="D97"/>
  <c r="D98"/>
  <c r="D99"/>
  <c r="D100"/>
  <c r="D103"/>
  <c r="D104"/>
  <c r="D105"/>
  <c r="D106"/>
  <c r="D107"/>
  <c r="D108"/>
  <c r="D109"/>
  <c r="D110"/>
  <c r="D111"/>
  <c r="D112"/>
  <c r="D114"/>
  <c r="D115"/>
  <c r="D116"/>
  <c r="D117"/>
  <c r="D121"/>
  <c r="D122"/>
  <c r="D123"/>
  <c r="D124"/>
  <c r="D125"/>
  <c r="D126"/>
  <c r="D127"/>
  <c r="D128"/>
  <c r="D129"/>
  <c r="D130"/>
  <c r="D131"/>
  <c r="D132"/>
  <c r="D133"/>
  <c r="D134"/>
  <c r="D135"/>
  <c r="D136"/>
  <c r="D137"/>
  <c r="D138"/>
  <c r="D139"/>
  <c r="D140"/>
  <c r="D141"/>
  <c r="D142"/>
  <c r="D143"/>
  <c r="D144"/>
  <c r="D145"/>
  <c r="D146"/>
  <c r="D148"/>
  <c r="D149"/>
  <c r="D151"/>
  <c r="D153"/>
  <c r="D154"/>
  <c r="D155"/>
  <c r="D156"/>
  <c r="D158"/>
  <c r="D160"/>
  <c r="E161" l="1"/>
  <c r="H161"/>
  <c r="E45"/>
  <c r="D48"/>
  <c r="E147"/>
  <c r="D20"/>
  <c r="O102"/>
  <c r="D92"/>
  <c r="D70"/>
  <c r="O70" s="1"/>
  <c r="D74"/>
  <c r="D75"/>
  <c r="J44"/>
  <c r="I44" s="1"/>
  <c r="D120"/>
  <c r="D147"/>
  <c r="I43"/>
  <c r="D45"/>
  <c r="I42" l="1"/>
  <c r="O42" s="1"/>
  <c r="D161"/>
  <c r="O105"/>
  <c r="O59"/>
  <c r="N147"/>
  <c r="O68"/>
  <c r="O155"/>
  <c r="O156"/>
  <c r="M147"/>
  <c r="N135"/>
  <c r="N120" s="1"/>
  <c r="M135"/>
  <c r="O73"/>
  <c r="O116"/>
  <c r="O114"/>
  <c r="O128"/>
  <c r="O130"/>
  <c r="N78"/>
  <c r="M78"/>
  <c r="O63"/>
  <c r="O146"/>
  <c r="O77"/>
  <c r="O72"/>
  <c r="O76"/>
  <c r="O80"/>
  <c r="O81"/>
  <c r="O82"/>
  <c r="O83"/>
  <c r="O84"/>
  <c r="O85"/>
  <c r="O86"/>
  <c r="O87"/>
  <c r="O88"/>
  <c r="O90"/>
  <c r="O93"/>
  <c r="O94"/>
  <c r="O96"/>
  <c r="O97"/>
  <c r="O98"/>
  <c r="O99"/>
  <c r="O100"/>
  <c r="O103"/>
  <c r="O104"/>
  <c r="O106"/>
  <c r="O113"/>
  <c r="O115"/>
  <c r="K157"/>
  <c r="L157"/>
  <c r="M157"/>
  <c r="N157"/>
  <c r="J157"/>
  <c r="I157" s="1"/>
  <c r="F157"/>
  <c r="G157"/>
  <c r="O134"/>
  <c r="O107"/>
  <c r="O108"/>
  <c r="O112"/>
  <c r="O117"/>
  <c r="O66"/>
  <c r="O50"/>
  <c r="O46"/>
  <c r="O51"/>
  <c r="O56"/>
  <c r="J147"/>
  <c r="I147" s="1"/>
  <c r="J159"/>
  <c r="L147"/>
  <c r="L159"/>
  <c r="K147"/>
  <c r="K159"/>
  <c r="F147"/>
  <c r="F159"/>
  <c r="G147"/>
  <c r="G159"/>
  <c r="C134"/>
  <c r="O127"/>
  <c r="O139"/>
  <c r="O143"/>
  <c r="O144"/>
  <c r="O121"/>
  <c r="O125"/>
  <c r="O140"/>
  <c r="O141"/>
  <c r="O142"/>
  <c r="O148"/>
  <c r="O151"/>
  <c r="O153"/>
  <c r="C155"/>
  <c r="O64"/>
  <c r="O154"/>
  <c r="O109"/>
  <c r="O132"/>
  <c r="O131"/>
  <c r="O61"/>
  <c r="O95"/>
  <c r="O67"/>
  <c r="O160"/>
  <c r="O44"/>
  <c r="O52"/>
  <c r="O65"/>
  <c r="O57"/>
  <c r="O53"/>
  <c r="O122"/>
  <c r="O145"/>
  <c r="O123"/>
  <c r="O111"/>
  <c r="O150"/>
  <c r="O62" l="1"/>
  <c r="I135"/>
  <c r="O135" s="1"/>
  <c r="M120"/>
  <c r="I120" s="1"/>
  <c r="I78"/>
  <c r="I41"/>
  <c r="I159"/>
  <c r="O159" s="1"/>
  <c r="O78"/>
  <c r="K161"/>
  <c r="O147"/>
  <c r="O48"/>
  <c r="O133"/>
  <c r="O75"/>
  <c r="O138"/>
  <c r="O71"/>
  <c r="O137"/>
  <c r="O43"/>
  <c r="O110"/>
  <c r="O152"/>
  <c r="O136"/>
  <c r="O60"/>
  <c r="O54"/>
  <c r="O41"/>
  <c r="O55"/>
  <c r="O47"/>
  <c r="O149"/>
  <c r="O91"/>
  <c r="O92" s="1"/>
  <c r="O126"/>
  <c r="O124"/>
  <c r="O58"/>
  <c r="O158"/>
  <c r="O157" s="1"/>
  <c r="O79"/>
  <c r="O129"/>
  <c r="O120" l="1"/>
  <c r="I40"/>
  <c r="O40" s="1"/>
  <c r="O74"/>
  <c r="N161"/>
  <c r="I39" l="1"/>
  <c r="O39" s="1"/>
  <c r="D11"/>
  <c r="I38" l="1"/>
  <c r="O38" s="1"/>
  <c r="I37" l="1"/>
  <c r="O37" s="1"/>
  <c r="I36" l="1"/>
  <c r="O36" s="1"/>
  <c r="I35" l="1"/>
  <c r="O35" s="1"/>
  <c r="I34" l="1"/>
  <c r="O34" s="1"/>
  <c r="I32" l="1"/>
  <c r="O32" s="1"/>
  <c r="I31" l="1"/>
  <c r="O31" s="1"/>
  <c r="I30" l="1"/>
  <c r="O30" s="1"/>
  <c r="I29" l="1"/>
  <c r="O29" s="1"/>
  <c r="I28" l="1"/>
  <c r="O28" s="1"/>
  <c r="I27" l="1"/>
  <c r="O27" s="1"/>
  <c r="I26" l="1"/>
  <c r="O26" s="1"/>
  <c r="I25" l="1"/>
  <c r="O25" s="1"/>
  <c r="I24" l="1"/>
  <c r="O24" s="1"/>
  <c r="I23" l="1"/>
  <c r="O23" s="1"/>
  <c r="I22" l="1"/>
  <c r="O22" s="1"/>
  <c r="I20" l="1"/>
  <c r="O20" s="1"/>
  <c r="I19" l="1"/>
  <c r="O19" s="1"/>
  <c r="I18" l="1"/>
  <c r="O18" s="1"/>
  <c r="I17" l="1"/>
  <c r="O17" s="1"/>
  <c r="I16" l="1"/>
  <c r="O16" s="1"/>
  <c r="I15" l="1"/>
  <c r="O15" s="1"/>
  <c r="I13" l="1"/>
  <c r="O13" s="1"/>
  <c r="I12" l="1"/>
  <c r="O12" s="1"/>
  <c r="I161" l="1"/>
  <c r="O161" s="1"/>
</calcChain>
</file>

<file path=xl/sharedStrings.xml><?xml version="1.0" encoding="utf-8"?>
<sst xmlns="http://schemas.openxmlformats.org/spreadsheetml/2006/main" count="179" uniqueCount="160">
  <si>
    <t>Видатки загального фонду</t>
  </si>
  <si>
    <t>Всього</t>
  </si>
  <si>
    <t>Видатки спеціального фонду</t>
  </si>
  <si>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</si>
  <si>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</si>
  <si>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</si>
  <si>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</si>
  <si>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</si>
  <si>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</si>
  <si>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Видатки на впровадж.засобів обліку енергоносіїв</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</si>
  <si>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</si>
  <si>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</si>
  <si>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</si>
  <si>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Інші заклади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</si>
  <si>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</si>
  <si>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</si>
  <si>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</si>
  <si>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</si>
  <si>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Резервний  фонд</t>
  </si>
  <si>
    <t>Всього   видатків:</t>
  </si>
  <si>
    <t>Інші видатки</t>
  </si>
  <si>
    <t>Компенсаційні виплати на пільговий проїзд автомобільним транспортом окремим категоріям громадян</t>
  </si>
  <si>
    <t>Капітальні вкладення</t>
  </si>
  <si>
    <t>Компенсаційні виплати на пільговий проїзд залізничним транспортом окремим категоріям громадян</t>
  </si>
  <si>
    <t>Державна  соціальна допомога малозабезпеченим сім"ям</t>
  </si>
  <si>
    <t xml:space="preserve">Витрати, пов"язані з наданням пільг. кредитів на придбання житла </t>
  </si>
  <si>
    <t>Будівництво житла для військовослужбовців</t>
  </si>
  <si>
    <t>Водопровідно-каналізаційне господарство</t>
  </si>
  <si>
    <t>Дотація ЖКГ</t>
  </si>
  <si>
    <t>Теплові мережі</t>
  </si>
  <si>
    <t>Інші культ.-освітні заклади та заходи</t>
  </si>
  <si>
    <t>Розробка схем та проектних рішень масового застосування</t>
  </si>
  <si>
    <t>Видатки на заходи, передбачені державними і місцевими програмами  розвитку культури і мистецтва</t>
  </si>
  <si>
    <t>Соціальні програми і заходи державних органів у справах молоді</t>
  </si>
  <si>
    <t>Проведення навчально -тренувальних зборів і змагань</t>
  </si>
  <si>
    <t>Інші  видатки на соціальний захист населення</t>
  </si>
  <si>
    <t>Охорона та раціональне використання природних  ресурсів</t>
  </si>
  <si>
    <t>Загальні і спеціалізовані стоматологічні  поліклініки</t>
  </si>
  <si>
    <t>Тимчасова державна допомога дітям</t>
  </si>
  <si>
    <t>Фінансова підтримка громадських ор-ганізацій інвалідів і ветеранів</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</si>
  <si>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</si>
  <si>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Інші 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 жертвам нацистських переслідувань та реабілітованим громадянам</t>
  </si>
  <si>
    <t>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померлих  на житлово-комунальні послуги</t>
  </si>
  <si>
    <t>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на придбання твердого палива</t>
  </si>
  <si>
    <t xml:space="preserve">Інші пільги ветеранам військової служби, ветеранам органів внутрішніх справ, ветеранам державної пожежної охорони, ветеранам Державної служби спеціального зв’язку та захисту інформації України, вдовам (вдівцям) </t>
  </si>
  <si>
    <t>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  на придбання твердого палива</t>
  </si>
  <si>
    <t xml:space="preserve"> Інші пільги громадянам, які постраждали внаслідок Чорнобильської катастрофи, дружинам (чоловікам) та дітям померлих громадян, смерть яких пов’язана з Чорнобильською катастрофою</t>
  </si>
  <si>
    <t>Пільги окремим категоріям громадян з послуг зв"язку</t>
  </si>
  <si>
    <t>Інвестиційні проекти</t>
  </si>
  <si>
    <t>Заходи з організації рятування на водах </t>
  </si>
  <si>
    <t>за головними розпорядниками коштів</t>
  </si>
  <si>
    <t>Газові заводи і газова мережа</t>
  </si>
  <si>
    <t>Житлово-експлуатаційне господарство</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</si>
  <si>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</si>
  <si>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Землеустрій</t>
  </si>
  <si>
    <t>Інші заходи, пов’язані з економічною діяльністю</t>
  </si>
  <si>
    <t>комунальні послуги та енергоносії</t>
  </si>
  <si>
    <t>Фінансова підтримка спортивних споруд</t>
  </si>
  <si>
    <t>Цільові фонди</t>
  </si>
  <si>
    <t>Соціальні програми і заходи державних органів з  питань  забезпечення  рівних  прав  та  можливостей  жінок  і  чоловіків </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</si>
  <si>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</si>
  <si>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</si>
  <si>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</si>
  <si>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</si>
  <si>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</si>
  <si>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оплата праці</t>
  </si>
  <si>
    <t>бюджет розвитку</t>
  </si>
  <si>
    <t xml:space="preserve">Проведення невідкладних відновлювальних робіт, будівництво та реконструкція лікарень загального профілю </t>
  </si>
  <si>
    <t>091206</t>
  </si>
  <si>
    <t>Центри соціальної реабілітації дітей – інвалідів; центри професійної реабілітації інвалідів</t>
  </si>
  <si>
    <t>Виплати грошової компенсації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сторонньої допомоги</t>
  </si>
  <si>
    <t xml:space="preserve">Інші видатки  </t>
  </si>
  <si>
    <t>Проведення навчально- тренувальних зборів і змагань з неолімпійських видів спорту</t>
  </si>
  <si>
    <t>Інша діяльність у сфері охорони навк.природного середовища</t>
  </si>
  <si>
    <t>Збереження природно-заповідного фонду</t>
  </si>
  <si>
    <t>Субвенція з державного бюджету місцевим бюджетам на погашення заборгованості з різниці в тарифах на теплову енергію</t>
  </si>
  <si>
    <t>03</t>
  </si>
  <si>
    <t>10</t>
  </si>
  <si>
    <t xml:space="preserve">Управління освіти міської ради         </t>
  </si>
  <si>
    <t>15</t>
  </si>
  <si>
    <t>40</t>
  </si>
  <si>
    <t>24</t>
  </si>
  <si>
    <t>Інші освітні програми</t>
  </si>
  <si>
    <t>Додаток  3</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</si>
  <si>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</si>
  <si>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Пільги громадянам, які постраждали внаслідок Чорнобильської катастрофи, дружинам (чоловікам) та опікунам ( на час опікунства)  дітей померлих громадян, смерть яких пов’язана  з Чорн. кат. , на житлово- комунальні послуги</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</si>
  <si>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</si>
  <si>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</si>
  <si>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</si>
  <si>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</si>
  <si>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</si>
  <si>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</si>
  <si>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</si>
  <si>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Пільги ветеранам війни та праці</t>
  </si>
  <si>
    <t>в т.ч. за рахунок субвенцій з Держбюджету та обласного бюджету</t>
  </si>
  <si>
    <t>Допомога сімям з дітьми</t>
  </si>
  <si>
    <t>в т.ч.  за рахунок субвенції з Держбюджету</t>
  </si>
  <si>
    <t>в т.ч. за рахунок субвенції з Держбюджету</t>
  </si>
  <si>
    <t>в т.ч. за рахунок субвенції з  Держбюджету</t>
  </si>
  <si>
    <t>Видатки  на будівництво, ремонт та утримання вулиць і доріг  комунальної власності</t>
  </si>
  <si>
    <t>Перинатальні центри, пологові будинки</t>
  </si>
  <si>
    <t>Внески  у  статутні капітали суб"єктів підприємницької діяльності</t>
  </si>
  <si>
    <t>Інші програми соціального захисту дітей</t>
  </si>
  <si>
    <t xml:space="preserve">Програми  і заходи  соціальних служб длясім"ї, дітей і молоді    </t>
  </si>
  <si>
    <t xml:space="preserve">Періодичні видання ( газети та журнали ) </t>
  </si>
  <si>
    <t>Підтримка малого та середнього підприємництва</t>
  </si>
  <si>
    <t>Видатки на запобігання та ліквідацію надзвичайних ситуацій та наслідків  стихийного лиха</t>
  </si>
  <si>
    <t>Загальноосвітні школи ( в т.ч. гімназії )</t>
  </si>
  <si>
    <t>Збереження, розвиток, реконструкція та реставрація      пам"яток  історії та культури</t>
  </si>
  <si>
    <t>Охорона і раціональне  використання земель</t>
  </si>
  <si>
    <t>Пільги багатодітним сім"ям, сім. буд.та прийомним сім"ям на придбання твердого палива та скрапленого газу</t>
  </si>
  <si>
    <t>13</t>
  </si>
  <si>
    <t>Відділ з питань фізичної культури та спорту Ніжинської міської ради</t>
  </si>
  <si>
    <t xml:space="preserve">Інші  заходи  по  охороні  здоров"я </t>
  </si>
  <si>
    <t>Групи централізованого господарського обслуговування</t>
  </si>
  <si>
    <t>Утримання та навчально-тренувальна робота ДЮСШ (які підпорядковані громадським організаціям фізкультурно-спортивної спрямованості)</t>
  </si>
  <si>
    <t>Проведення невідкладних відновлювальних робіт, будівництво та реконструкція  загальноосвітніх навчальних закладів</t>
  </si>
  <si>
    <t xml:space="preserve">Пільги громадянам, передбачені п."ї" ч.1 ст. 77 Основ законодавства про охорону здоров"я, ч.2 ст. 29 Основ законодавства про культуру, абз.1 ч.4 ст. 57 ЗУ "Про освіту" на оплату електроенергії, природного газу, послуг тепло-, водопостачання, квартирної плати, вивезення побутового сміття та рідких нечистот  </t>
  </si>
  <si>
    <t>Пільгове медичне обслуговування громадян, які постраждали внаслідок Чорнобильської  катастрофи</t>
  </si>
  <si>
    <t>Пільги багатодітним, сімейним  будинкам  та  прийомним сім"ям на ЖКП</t>
  </si>
  <si>
    <t xml:space="preserve"> Допомога у зв"язку з вагітністю і пологами</t>
  </si>
  <si>
    <t>Державна  соціальна  допомога інвалідам з дитинства та дітям- інвалідам</t>
  </si>
  <si>
    <t>Субсидії населенню для  відшкодування витрат на  придбання  твердого  палива і  скрапленого  газу</t>
  </si>
  <si>
    <t>Служби технічного нагляду за будівництвом та кап ремонтом, централізовані бухгалтерії, групи централізованого  господарського обслуговування</t>
  </si>
  <si>
    <t>Інші видатки на соціальний захист населення</t>
  </si>
  <si>
    <t>Централізовані бухгалтерії обласних,міських,районних відділів освіти</t>
  </si>
  <si>
    <t>Допомога дітям-сиротам та дітям, позбавленим  батьківського піклування</t>
  </si>
  <si>
    <t>Утримання та навчально-тренувальна робота дитячо-юнацьких спортивних шкіл</t>
  </si>
  <si>
    <t>Центри "Спорт для всіх" та заходи  з фізичної культури</t>
  </si>
  <si>
    <t>Капітальний  ремонт житлового  фонду</t>
  </si>
  <si>
    <t>Благоустрій міст, сіл, селищ</t>
  </si>
  <si>
    <t xml:space="preserve">Погашення заборгованості з різниці в тарифах  на  теплову енергію,послуги з централіз.водопостачання та водовідведення, що виробл.,трансп., та постачал.населенню...  </t>
  </si>
  <si>
    <t xml:space="preserve">Центри первинної медичної (медико-санітарної) 
допомоги 
</t>
  </si>
  <si>
    <t>Житлове будівництво та придбання житла для окремих категорій нас.</t>
  </si>
  <si>
    <t>Субвенція на виплату державної  соціальної  допомоги на дітей - сиріт та дітей, позбавлених батьківського піклування,грошового забезпечення батькам-вихователям у прийомних сім’ях за принципом "гроші ходять за дитиною"</t>
  </si>
  <si>
    <t xml:space="preserve">Лікарні </t>
  </si>
  <si>
    <t>Проведення виборів депутатів місцевих рад та сільських, селищних, міських голів</t>
  </si>
  <si>
    <t>Компенсація  населенню додаткових витрат на оплату послуг  газопостачання, центр.опалення,ценр.пост. гарячої води</t>
  </si>
  <si>
    <t>Найменування  згідно з тимчасовою класифікацією видатків  та кредитування місцевого бюджету</t>
  </si>
  <si>
    <t>Код головного розпорядника коштів, код тимчасової класифікації</t>
  </si>
  <si>
    <t xml:space="preserve">Розподіл </t>
  </si>
  <si>
    <t>Код  програмної класифікації видатків та кредитування місцевого бюджету</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</si>
  <si>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</si>
  <si>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</si>
  <si>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</si>
  <si>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</si>
  <si>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</si>
  <si>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Дитячі будинки ( в т.ч. сімейного типу, прийомні  сім"ї), в т.ч.</t>
  </si>
  <si>
    <t>Територіальні центрисоціального обслуговування( надання соціальних послуг)</t>
  </si>
  <si>
    <t xml:space="preserve">в т.ч.  Освітня субіенція </t>
  </si>
  <si>
    <t>в т.ч. медична субвенція</t>
  </si>
  <si>
    <t xml:space="preserve"> Забезпечення  централізованих заходів  з лікування хворих на цукровий та нецукровий  діабет</t>
  </si>
  <si>
    <t xml:space="preserve"> в т.ч. Медична субвенція на забезпечення  централізованих заходів  з лікування хворих на цукровий та нецукровий  діабет</t>
  </si>
  <si>
    <t xml:space="preserve">Капітальні  вкладення </t>
  </si>
  <si>
    <t>Фінансова підтримка  громадських організацій інвалідів і ветеранів</t>
  </si>
  <si>
    <t xml:space="preserve">                           від 27.01.2015 року                          </t>
  </si>
  <si>
    <t xml:space="preserve"> "Про міський бюджет м. Ніжина на 2015 рік"</t>
  </si>
  <si>
    <t xml:space="preserve">Міський голова                                                    А.В.Лінник            </t>
  </si>
  <si>
    <t>видатків міського  бюджету міста Ніжина на 2015 рік</t>
  </si>
  <si>
    <t>до рішення 64 позачергової сесії  6 скликання</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</si>
</sst>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1">
    <font>
      <sz val="10"/>
      <name val="Arial Cyr"/>
      <charset val="204"/>
    </font>
    <font>
      <sz val="10"/>
      <name val="Arial Cyr"/>
      <charset val="204"/>
    </font>
    <font>
      <sz val="11"/>
      <name val="Arial Cyr"/>
      <family val="2"/>
      <charset val="204"/>
    </font>
    <font>
      <sz val="12"/>
      <name val="Arial Narrow"/>
      <family val="2"/>
      <charset val="204"/>
    </font>
    <font>
      <sz val="14"/>
      <name val="Arial Narrow"/>
      <family val="2"/>
      <charset val="204"/>
    </font>
    <font>
      <sz val="12"/>
      <name val="Times New Roman"/>
      <family val="1"/>
      <charset val="204"/>
    </font>
    <font>
      <b/>
      <sz val="14"/>
      <name val="Times New Roman"/>
      <family val="1"/>
      <charset val="204"/>
    </font>
    <font>
      <sz val="14"/>
      <name val="Times New Roman"/>
      <family val="1"/>
      <charset val="204"/>
    </font>
    <font>
      <b/>
      <sz val="12"/>
      <name val="Times New Roman"/>
      <family val="1"/>
      <charset val="204"/>
    </font>
    <font>
      <sz val="12"/>
      <color indexed="8"/>
      <name val="Times New Roman"/>
      <family val="1"/>
      <charset val="204"/>
    </font>
    <font>
      <b/>
      <sz val="14"/>
      <color indexed="8"/>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hair">
        <color indexed="64"/>
      </right>
      <top/>
      <bottom style="hair">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0" fontId="2" fillId="0" borderId="0" xfId="0" applyFont="1" applyFill="1" applyAlignment="1" applyProtection="1">
      <alignment vertical="justify" wrapText="1"/>
      <protection locked="0"/>
    </xf>
    <xf numFmtId="0" fontId="2" fillId="0" borderId="0" xfId="0" applyFont="1" applyFill="1" applyAlignment="1" applyProtection="1">
      <alignment vertical="justify"/>
      <protection locked="0"/>
    </xf>
    <xf numFmtId="0" fontId="3" fillId="0" borderId="0" xfId="0" applyFont="1" applyFill="1" applyAlignment="1" applyProtection="1">
      <alignment horizontal="center" vertical="center" wrapText="1"/>
      <protection locked="0"/>
    </xf>
    <xf numFmtId="0" fontId="3" fillId="0" borderId="0" xfId="0" applyFont="1" applyFill="1" applyAlignment="1" applyProtection="1">
      <alignment vertical="justify" wrapText="1"/>
      <protection locked="0"/>
    </xf>
    <xf numFmtId="0" fontId="3" fillId="0" borderId="0" xfId="0" applyFont="1" applyFill="1" applyAlignment="1" applyProtection="1">
      <alignment horizontal="center" vertical="center"/>
      <protection locked="0"/>
    </xf>
    <xf numFmtId="0" fontId="3" fillId="0" borderId="0" xfId="0" applyFont="1" applyFill="1" applyAlignment="1" applyProtection="1">
      <alignment vertical="justify"/>
      <protection locked="0"/>
    </xf>
    <xf numFmtId="0" fontId="4" fillId="0" borderId="0" xfId="0" applyFont="1" applyFill="1" applyAlignment="1" applyProtection="1">
      <alignment vertical="justify" wrapText="1"/>
      <protection locked="0"/>
    </xf>
    <xf numFmtId="0" fontId="5" fillId="0" borderId="0" xfId="0" applyFont="1" applyFill="1" applyAlignment="1" applyProtection="1">
      <alignment horizontal="center" vertical="center" wrapText="1"/>
      <protection locked="0"/>
    </xf>
    <xf numFmtId="0" fontId="5" fillId="0" borderId="0" xfId="0" applyFont="1" applyFill="1" applyBorder="1" applyAlignment="1" applyProtection="1">
      <alignment horizontal="center" vertical="top" wrapText="1"/>
      <protection locked="0"/>
    </xf>
    <xf numFmtId="0" fontId="5" fillId="0" borderId="9"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justify" wrapText="1"/>
      <protection locked="0"/>
    </xf>
    <xf numFmtId="1" fontId="6" fillId="0" borderId="3" xfId="0" applyNumberFormat="1" applyFont="1" applyFill="1" applyBorder="1" applyAlignment="1" applyProtection="1">
      <alignment vertical="justify" wrapText="1"/>
      <protection locked="0"/>
    </xf>
    <xf numFmtId="49" fontId="6" fillId="0" borderId="4" xfId="0" applyNumberFormat="1"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justify" wrapText="1"/>
      <protection locked="0"/>
    </xf>
    <xf numFmtId="0" fontId="6" fillId="0" borderId="3" xfId="0" applyFont="1" applyFill="1" applyBorder="1" applyAlignment="1" applyProtection="1">
      <alignment vertical="justify" wrapText="1"/>
      <protection locked="0"/>
    </xf>
    <xf numFmtId="3" fontId="6" fillId="0" borderId="3" xfId="0" applyNumberFormat="1" applyFont="1" applyFill="1" applyBorder="1" applyAlignment="1" applyProtection="1">
      <alignment horizontal="center" vertical="center" wrapText="1"/>
      <protection locked="0"/>
    </xf>
    <xf numFmtId="165" fontId="5" fillId="0" borderId="0" xfId="0" applyNumberFormat="1" applyFont="1" applyFill="1" applyBorder="1" applyAlignment="1" applyProtection="1">
      <alignment horizontal="center" vertical="center" wrapText="1"/>
      <protection locked="0"/>
    </xf>
    <xf numFmtId="3" fontId="8" fillId="0" borderId="0" xfId="0" applyNumberFormat="1" applyFont="1" applyFill="1" applyBorder="1" applyAlignment="1" applyProtection="1">
      <alignment horizontal="center" vertical="center" wrapText="1"/>
      <protection locked="0"/>
    </xf>
    <xf numFmtId="0" fontId="5" fillId="0" borderId="0" xfId="0" applyFont="1" applyFill="1" applyAlignment="1" applyProtection="1">
      <alignment vertical="justify" wrapText="1"/>
      <protection locked="0"/>
    </xf>
    <xf numFmtId="0" fontId="8" fillId="0" borderId="0" xfId="0" applyFont="1" applyFill="1" applyAlignment="1" applyProtection="1">
      <alignment horizontal="center" vertical="justify" wrapText="1"/>
      <protection locked="0"/>
    </xf>
    <xf numFmtId="0" fontId="8" fillId="0" borderId="1" xfId="0" applyFont="1" applyFill="1" applyBorder="1" applyAlignment="1" applyProtection="1">
      <alignment horizontal="center" vertical="justify" wrapText="1"/>
      <protection locked="0"/>
    </xf>
    <xf numFmtId="0" fontId="5" fillId="0" borderId="0" xfId="0" applyFont="1" applyFill="1" applyAlignment="1" applyProtection="1">
      <alignment horizontal="center" vertical="justify" wrapText="1"/>
      <protection locked="0"/>
    </xf>
    <xf numFmtId="1" fontId="8" fillId="0" borderId="3" xfId="0" applyNumberFormat="1" applyFont="1" applyFill="1" applyBorder="1" applyAlignment="1" applyProtection="1">
      <alignment vertical="justify" wrapText="1"/>
      <protection locked="0"/>
    </xf>
    <xf numFmtId="1" fontId="8" fillId="0" borderId="0" xfId="0" applyNumberFormat="1" applyFont="1" applyFill="1" applyAlignment="1" applyProtection="1">
      <alignment vertical="justify" wrapText="1"/>
      <protection locked="0"/>
    </xf>
    <xf numFmtId="1" fontId="5" fillId="0" borderId="3" xfId="0" applyNumberFormat="1" applyFont="1" applyFill="1" applyBorder="1" applyAlignment="1" applyProtection="1">
      <alignment vertical="justify" wrapText="1"/>
      <protection locked="0"/>
    </xf>
    <xf numFmtId="1" fontId="5" fillId="0" borderId="0" xfId="0" applyNumberFormat="1" applyFont="1" applyFill="1" applyAlignment="1" applyProtection="1">
      <alignment vertical="justify" wrapText="1"/>
      <protection locked="0"/>
    </xf>
    <xf numFmtId="0" fontId="5" fillId="0" borderId="3" xfId="0" applyFont="1" applyFill="1" applyBorder="1" applyAlignment="1" applyProtection="1">
      <alignment vertical="justify" wrapText="1"/>
      <protection locked="0"/>
    </xf>
    <xf numFmtId="0" fontId="5" fillId="0" borderId="3" xfId="0" applyNumberFormat="1" applyFont="1" applyFill="1" applyBorder="1" applyAlignment="1" applyProtection="1">
      <alignment vertical="top" wrapText="1"/>
    </xf>
    <xf numFmtId="0" fontId="5" fillId="0" borderId="3" xfId="0" applyFont="1" applyFill="1" applyBorder="1" applyAlignment="1" applyProtection="1">
      <alignment horizontal="left" vertical="center" wrapText="1"/>
      <protection locked="0"/>
    </xf>
    <xf numFmtId="0" fontId="5" fillId="0" borderId="4" xfId="0" applyFont="1" applyFill="1" applyBorder="1" applyAlignment="1" applyProtection="1">
      <alignment vertical="justify" wrapText="1"/>
      <protection locked="0"/>
    </xf>
    <xf numFmtId="0" fontId="5" fillId="0" borderId="4" xfId="0" applyFont="1" applyFill="1" applyBorder="1" applyAlignment="1" applyProtection="1">
      <alignment horizontal="left" vertical="center" wrapText="1"/>
      <protection locked="0"/>
    </xf>
    <xf numFmtId="0" fontId="8" fillId="0" borderId="3" xfId="0" applyFont="1" applyFill="1" applyBorder="1" applyAlignment="1" applyProtection="1">
      <alignment vertical="justify" wrapText="1"/>
      <protection locked="0"/>
    </xf>
    <xf numFmtId="0" fontId="8" fillId="0" borderId="0" xfId="0" applyFont="1" applyFill="1" applyAlignment="1" applyProtection="1">
      <alignment vertical="justify" wrapText="1"/>
      <protection locked="0"/>
    </xf>
    <xf numFmtId="0" fontId="5" fillId="0" borderId="3" xfId="0" applyFont="1" applyFill="1" applyBorder="1" applyAlignment="1" applyProtection="1">
      <alignment vertical="center" wrapText="1"/>
    </xf>
    <xf numFmtId="0" fontId="5" fillId="0" borderId="2" xfId="0" applyFont="1" applyFill="1" applyBorder="1" applyAlignment="1" applyProtection="1">
      <alignment vertical="justify" wrapText="1"/>
      <protection locked="0"/>
    </xf>
    <xf numFmtId="0" fontId="5" fillId="0" borderId="3" xfId="0" applyNumberFormat="1" applyFont="1" applyFill="1" applyBorder="1" applyAlignment="1" applyProtection="1">
      <alignment vertical="justify" wrapText="1"/>
      <protection locked="0"/>
    </xf>
    <xf numFmtId="0" fontId="5" fillId="0" borderId="3" xfId="0" applyFont="1" applyFill="1" applyBorder="1" applyAlignment="1" applyProtection="1">
      <alignment horizontal="left" vertical="justify" wrapText="1"/>
      <protection locked="0"/>
    </xf>
    <xf numFmtId="0" fontId="5" fillId="0" borderId="3" xfId="0" applyFont="1" applyFill="1" applyBorder="1" applyAlignment="1" applyProtection="1">
      <alignment vertical="center" wrapText="1"/>
      <protection locked="0"/>
    </xf>
    <xf numFmtId="0" fontId="8" fillId="0" borderId="0" xfId="0" applyFont="1" applyFill="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8" fillId="0" borderId="0" xfId="0" applyFont="1" applyFill="1" applyAlignment="1" applyProtection="1">
      <alignment vertical="justify"/>
      <protection locked="0"/>
    </xf>
    <xf numFmtId="0" fontId="6" fillId="0" borderId="0" xfId="0" applyFont="1" applyFill="1" applyAlignment="1" applyProtection="1">
      <alignment vertical="justify" wrapText="1"/>
      <protection locked="0"/>
    </xf>
    <xf numFmtId="0" fontId="6" fillId="0" borderId="4" xfId="0" applyNumberFormat="1" applyFont="1" applyFill="1" applyBorder="1" applyAlignment="1" applyProtection="1">
      <alignment horizontal="center" vertical="center" wrapText="1"/>
      <protection locked="0"/>
    </xf>
    <xf numFmtId="1" fontId="5" fillId="0" borderId="3" xfId="0" applyNumberFormat="1" applyFont="1" applyFill="1" applyBorder="1" applyAlignment="1" applyProtection="1">
      <alignment vertical="center" wrapText="1"/>
      <protection locked="0"/>
    </xf>
    <xf numFmtId="0" fontId="9" fillId="0" borderId="0" xfId="0" applyFont="1" applyAlignment="1">
      <alignment vertical="center" wrapText="1"/>
    </xf>
    <xf numFmtId="0" fontId="5" fillId="0" borderId="2" xfId="0" applyFont="1" applyFill="1" applyBorder="1" applyAlignment="1" applyProtection="1">
      <alignment vertical="center" wrapText="1"/>
      <protection locked="0"/>
    </xf>
    <xf numFmtId="0" fontId="6" fillId="0" borderId="3" xfId="0"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locked="0"/>
    </xf>
    <xf numFmtId="3" fontId="6" fillId="0" borderId="3" xfId="0" applyNumberFormat="1" applyFont="1" applyFill="1" applyBorder="1" applyAlignment="1" applyProtection="1">
      <alignment horizontal="center" vertical="center" wrapText="1"/>
    </xf>
    <xf numFmtId="0" fontId="7" fillId="0" borderId="8" xfId="0" applyFont="1" applyFill="1" applyBorder="1" applyAlignment="1" applyProtection="1">
      <alignment horizontal="center" vertical="justify" wrapText="1"/>
      <protection locked="0"/>
    </xf>
    <xf numFmtId="3" fontId="6" fillId="0" borderId="3" xfId="0" applyNumberFormat="1" applyFont="1" applyFill="1" applyBorder="1" applyAlignment="1" applyProtection="1">
      <alignment vertical="center" wrapText="1"/>
    </xf>
    <xf numFmtId="0" fontId="6" fillId="0" borderId="0" xfId="0" applyFont="1" applyFill="1" applyAlignment="1" applyProtection="1">
      <alignment horizontal="center" vertical="center" wrapText="1"/>
      <protection locked="0"/>
    </xf>
    <xf numFmtId="3" fontId="4" fillId="0" borderId="0" xfId="0" applyNumberFormat="1" applyFont="1" applyFill="1" applyAlignment="1" applyProtection="1">
      <alignment vertical="justify" wrapText="1"/>
      <protection locked="0"/>
    </xf>
    <xf numFmtId="0" fontId="7" fillId="0" borderId="4" xfId="0" applyFont="1" applyFill="1" applyBorder="1" applyAlignment="1" applyProtection="1">
      <alignment horizontal="center" vertical="center" wrapText="1"/>
      <protection locked="0"/>
    </xf>
    <xf numFmtId="3" fontId="7" fillId="0" borderId="3" xfId="0" applyNumberFormat="1" applyFont="1" applyFill="1" applyBorder="1" applyAlignment="1" applyProtection="1">
      <alignment vertical="center" wrapText="1"/>
    </xf>
    <xf numFmtId="3" fontId="7" fillId="0" borderId="3" xfId="0" applyNumberFormat="1" applyFont="1" applyFill="1" applyBorder="1" applyAlignment="1" applyProtection="1">
      <alignment vertical="center" wrapText="1"/>
      <protection locked="0"/>
    </xf>
    <xf numFmtId="0" fontId="7" fillId="0" borderId="3" xfId="0" applyFont="1" applyFill="1" applyBorder="1" applyAlignment="1" applyProtection="1">
      <alignment horizontal="center" vertical="center" wrapText="1"/>
      <protection locked="0"/>
    </xf>
    <xf numFmtId="1" fontId="7" fillId="0" borderId="3" xfId="1" applyNumberFormat="1" applyFont="1" applyFill="1" applyBorder="1" applyAlignment="1" applyProtection="1">
      <alignment horizontal="right" vertical="center" wrapText="1"/>
      <protection locked="0"/>
    </xf>
    <xf numFmtId="3" fontId="7" fillId="0" borderId="3"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horizontal="center" vertical="center" wrapText="1"/>
      <protection locked="0"/>
    </xf>
    <xf numFmtId="1" fontId="7" fillId="0" borderId="4" xfId="0" applyNumberFormat="1" applyFont="1" applyFill="1" applyBorder="1" applyAlignment="1" applyProtection="1">
      <alignment horizontal="center" vertical="center" wrapText="1"/>
      <protection locked="0"/>
    </xf>
    <xf numFmtId="0" fontId="7" fillId="0" borderId="4" xfId="0" applyNumberFormat="1" applyFont="1" applyFill="1" applyBorder="1" applyAlignment="1" applyProtection="1">
      <alignment horizontal="center" vertical="center" wrapText="1"/>
      <protection locked="0"/>
    </xf>
    <xf numFmtId="1" fontId="7" fillId="0" borderId="3" xfId="1" applyNumberFormat="1" applyFont="1" applyFill="1" applyBorder="1" applyAlignment="1" applyProtection="1">
      <alignment vertical="center" wrapText="1"/>
      <protection locked="0"/>
    </xf>
    <xf numFmtId="3" fontId="10" fillId="0" borderId="3" xfId="0" applyNumberFormat="1" applyFont="1" applyFill="1" applyBorder="1" applyAlignment="1" applyProtection="1">
      <alignment vertical="center" wrapText="1"/>
    </xf>
    <xf numFmtId="3" fontId="7" fillId="0" borderId="3" xfId="0" applyNumberFormat="1" applyFont="1" applyFill="1" applyBorder="1" applyAlignment="1" applyProtection="1">
      <alignment horizontal="right" vertical="center" wrapText="1"/>
      <protection locked="0"/>
    </xf>
    <xf numFmtId="0" fontId="7" fillId="0" borderId="3" xfId="0" applyNumberFormat="1" applyFont="1" applyFill="1" applyBorder="1" applyAlignment="1" applyProtection="1">
      <alignment vertical="center" wrapText="1"/>
    </xf>
    <xf numFmtId="3" fontId="7" fillId="0" borderId="3" xfId="1" applyNumberFormat="1" applyFont="1" applyFill="1" applyBorder="1" applyAlignment="1" applyProtection="1">
      <alignment vertical="center" wrapText="1"/>
      <protection locked="0"/>
    </xf>
    <xf numFmtId="0" fontId="8" fillId="0" borderId="1" xfId="0" applyFont="1" applyFill="1" applyBorder="1" applyAlignment="1" applyProtection="1">
      <alignment horizontal="center" vertical="justify" wrapText="1"/>
      <protection locked="0"/>
    </xf>
    <xf numFmtId="0" fontId="6" fillId="0" borderId="1" xfId="0"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7" xfId="0" applyFont="1" applyFill="1" applyBorder="1" applyAlignment="1" applyProtection="1">
      <alignment horizontal="center" vertical="center" wrapText="1"/>
      <protection locked="0"/>
    </xf>
    <xf numFmtId="0" fontId="4" fillId="0" borderId="0" xfId="0" applyFont="1" applyFill="1" applyAlignment="1" applyProtection="1">
      <alignment horizontal="center" vertical="justify" wrapText="1"/>
      <protection locked="0"/>
    </xf>
    <xf numFmtId="0" fontId="6" fillId="0" borderId="0" xfId="0" applyFont="1" applyFill="1" applyBorder="1" applyAlignment="1" applyProtection="1">
      <alignment horizontal="center"/>
      <protection locked="0"/>
    </xf>
    <xf numFmtId="0" fontId="6" fillId="0" borderId="5" xfId="0" applyFont="1" applyFill="1" applyBorder="1" applyAlignment="1" applyProtection="1">
      <alignment vertical="center" wrapText="1"/>
      <protection locked="0"/>
    </xf>
    <xf numFmtId="0" fontId="6" fillId="0" borderId="6" xfId="0" applyFont="1" applyFill="1" applyBorder="1" applyAlignment="1" applyProtection="1">
      <alignment vertical="center" wrapText="1"/>
      <protection locked="0"/>
    </xf>
    <xf numFmtId="0" fontId="6" fillId="0" borderId="7" xfId="0"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justify" wrapText="1"/>
      <protection locked="0"/>
    </xf>
    <xf numFmtId="0" fontId="6" fillId="0" borderId="0" xfId="0" applyFont="1" applyFill="1" applyAlignment="1" applyProtection="1">
      <alignment horizontal="center" vertical="justify" wrapText="1"/>
      <protection locked="0"/>
    </xf>
    <xf numFmtId="0" fontId="5" fillId="0" borderId="0" xfId="0" applyFont="1" applyFill="1" applyAlignment="1" applyProtection="1">
      <alignment horizontal="center"/>
      <protection locked="0"/>
    </xf>
    <xf numFmtId="0" fontId="5" fillId="0" borderId="0" xfId="0" applyFont="1" applyFill="1" applyBorder="1" applyAlignment="1" applyProtection="1">
      <alignment vertical="top" wrapText="1"/>
      <protection locked="0"/>
    </xf>
    <xf numFmtId="0" fontId="5" fillId="0" borderId="0" xfId="0" applyFont="1" applyFill="1" applyAlignment="1" applyProtection="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P173"/>
  <sheetViews>
    <sheetView tabSelected="1" view="pageBreakPreview" zoomScale="80" zoomScaleSheetLayoutView="80" workbookViewId="0">
      <pane xSplit="3" ySplit="9" topLeftCell="D161" activePane="bottomRight" state="frozen"/>
      <selection pane="topRight" activeCell="D1" sqref="D1"/>
      <selection pane="bottomLeft" activeCell="A10" sqref="A10"/>
      <selection pane="bottomRight" activeCell="E64" sqref="E64"/>
    </sheetView>
  </sheetViews>
  <sheetFormatPr defaultRowHeight="24.75" customHeight="1"/>
  <cols>
    <col min="1" max="1" width="13.85546875" style="2" customWidth="1"/>
    <col min="2" max="2" width="15.140625" style="5" customWidth="1"/>
    <col min="3" max="3" width="66.28515625" style="4" customWidth="1"/>
    <col min="4" max="5" width="15.28515625" style="6" customWidth="1"/>
    <col min="6" max="6" width="15.5703125" style="6" customWidth="1"/>
    <col min="7" max="8" width="14.28515625" style="6" customWidth="1"/>
    <col min="9" max="9" width="15" style="6" customWidth="1"/>
    <col min="10" max="10" width="16.5703125" style="6" customWidth="1"/>
    <col min="11" max="11" width="12.42578125" style="6" customWidth="1"/>
    <col min="12" max="12" width="15.85546875" style="6" customWidth="1"/>
    <col min="13" max="13" width="14.42578125" style="6" customWidth="1"/>
    <col min="14" max="14" width="12.85546875" style="6" customWidth="1"/>
    <col min="15" max="15" width="20.85546875" style="6" customWidth="1"/>
    <col min="16" max="16384" width="9.140625" style="2"/>
  </cols>
  <sheetData>
    <row r="1" spans="1:15" s="1" customFormat="1" ht="20.25" customHeight="1">
      <c r="B1" s="3"/>
      <c r="C1" s="7"/>
      <c r="D1" s="7"/>
      <c r="E1" s="53"/>
      <c r="F1" s="7"/>
      <c r="G1" s="7"/>
      <c r="H1" s="7"/>
      <c r="I1" s="7"/>
      <c r="J1" s="7"/>
      <c r="K1" s="7"/>
      <c r="L1" s="7"/>
      <c r="M1" s="73" t="s">
        <v>83</v>
      </c>
      <c r="N1" s="73"/>
      <c r="O1" s="73"/>
    </row>
    <row r="2" spans="1:15" s="19" customFormat="1" ht="22.5" customHeight="1">
      <c r="B2" s="8"/>
      <c r="C2" s="84" t="s">
        <v>140</v>
      </c>
      <c r="D2" s="84"/>
      <c r="E2" s="84"/>
      <c r="F2" s="84"/>
      <c r="G2" s="84"/>
      <c r="H2" s="84"/>
      <c r="I2" s="84"/>
      <c r="J2" s="84"/>
      <c r="K2" s="84"/>
      <c r="L2" s="84"/>
      <c r="M2" s="85" t="s">
        <v>159</v>
      </c>
      <c r="N2" s="85"/>
      <c r="O2" s="85"/>
    </row>
    <row r="3" spans="1:15" s="19" customFormat="1" ht="16.5" customHeight="1">
      <c r="B3" s="8"/>
      <c r="C3" s="84" t="s">
        <v>158</v>
      </c>
      <c r="D3" s="84"/>
      <c r="E3" s="84"/>
      <c r="F3" s="84"/>
      <c r="G3" s="84"/>
      <c r="H3" s="84"/>
      <c r="I3" s="84"/>
      <c r="J3" s="84"/>
      <c r="K3" s="84"/>
      <c r="L3" s="84"/>
      <c r="M3" s="87" t="s">
        <v>156</v>
      </c>
      <c r="N3" s="87"/>
      <c r="O3" s="87"/>
    </row>
    <row r="4" spans="1:15" s="19" customFormat="1" ht="17.25" customHeight="1">
      <c r="B4" s="8"/>
      <c r="C4" s="84" t="s">
        <v>50</v>
      </c>
      <c r="D4" s="84"/>
      <c r="E4" s="84"/>
      <c r="F4" s="84"/>
      <c r="G4" s="84"/>
      <c r="H4" s="84"/>
      <c r="I4" s="84"/>
      <c r="J4" s="84"/>
      <c r="K4" s="84"/>
      <c r="L4" s="84"/>
      <c r="M4" s="86" t="s">
        <v>155</v>
      </c>
      <c r="N4" s="86"/>
      <c r="O4" s="86"/>
    </row>
    <row r="5" spans="1:15" s="19" customFormat="1" ht="3.75" customHeight="1">
      <c r="B5" s="8"/>
      <c r="C5" s="20"/>
      <c r="D5" s="20"/>
      <c r="E5" s="20"/>
      <c r="F5" s="20"/>
      <c r="G5" s="20"/>
      <c r="H5" s="20"/>
      <c r="I5" s="20"/>
      <c r="J5" s="20"/>
      <c r="K5" s="20"/>
      <c r="L5" s="20"/>
      <c r="M5" s="9"/>
      <c r="N5" s="9"/>
      <c r="O5" s="9"/>
    </row>
    <row r="6" spans="1:15" s="19" customFormat="1" ht="33" customHeight="1">
      <c r="A6" s="79" t="s">
        <v>141</v>
      </c>
      <c r="B6" s="82" t="s">
        <v>139</v>
      </c>
      <c r="C6" s="69" t="s">
        <v>138</v>
      </c>
      <c r="D6" s="68" t="s">
        <v>0</v>
      </c>
      <c r="E6" s="68"/>
      <c r="F6" s="68"/>
      <c r="G6" s="68"/>
      <c r="H6" s="21"/>
      <c r="I6" s="68" t="s">
        <v>2</v>
      </c>
      <c r="J6" s="68"/>
      <c r="K6" s="68"/>
      <c r="L6" s="68"/>
      <c r="M6" s="68"/>
      <c r="N6" s="68"/>
      <c r="O6" s="70" t="s">
        <v>3</v>
      </c>
    </row>
    <row r="7" spans="1:15" s="19" customFormat="1" ht="27" customHeight="1">
      <c r="A7" s="80"/>
      <c r="B7" s="82"/>
      <c r="C7" s="69"/>
      <c r="D7" s="69" t="s">
        <v>1</v>
      </c>
      <c r="E7" s="70" t="s">
        <v>142</v>
      </c>
      <c r="F7" s="83" t="s">
        <v>64</v>
      </c>
      <c r="G7" s="83"/>
      <c r="H7" s="70" t="s">
        <v>143</v>
      </c>
      <c r="I7" s="69" t="s">
        <v>1</v>
      </c>
      <c r="J7" s="75" t="s">
        <v>144</v>
      </c>
      <c r="K7" s="78" t="s">
        <v>64</v>
      </c>
      <c r="L7" s="78"/>
      <c r="M7" s="69" t="s">
        <v>145</v>
      </c>
      <c r="N7" s="50" t="s">
        <v>64</v>
      </c>
      <c r="O7" s="71"/>
    </row>
    <row r="8" spans="1:15" s="19" customFormat="1" ht="16.5" customHeight="1">
      <c r="A8" s="80"/>
      <c r="B8" s="82"/>
      <c r="C8" s="69"/>
      <c r="D8" s="69"/>
      <c r="E8" s="71"/>
      <c r="F8" s="69" t="s">
        <v>65</v>
      </c>
      <c r="G8" s="69" t="s">
        <v>56</v>
      </c>
      <c r="H8" s="71"/>
      <c r="I8" s="69"/>
      <c r="J8" s="76"/>
      <c r="K8" s="69" t="s">
        <v>65</v>
      </c>
      <c r="L8" s="69" t="s">
        <v>56</v>
      </c>
      <c r="M8" s="69"/>
      <c r="N8" s="70" t="s">
        <v>66</v>
      </c>
      <c r="O8" s="71"/>
    </row>
    <row r="9" spans="1:15" s="19" customFormat="1" ht="111.75" customHeight="1">
      <c r="A9" s="81"/>
      <c r="B9" s="82"/>
      <c r="C9" s="69"/>
      <c r="D9" s="69"/>
      <c r="E9" s="72"/>
      <c r="F9" s="69"/>
      <c r="G9" s="69"/>
      <c r="H9" s="72"/>
      <c r="I9" s="69"/>
      <c r="J9" s="77"/>
      <c r="K9" s="69"/>
      <c r="L9" s="69"/>
      <c r="M9" s="69"/>
      <c r="N9" s="72"/>
      <c r="O9" s="72"/>
    </row>
    <row r="10" spans="1:15" s="22" customFormat="1" ht="15.75">
      <c r="A10" s="11">
        <v>1</v>
      </c>
      <c r="B10" s="10">
        <v>2</v>
      </c>
      <c r="C10" s="11">
        <v>3</v>
      </c>
      <c r="D10" s="11">
        <v>4</v>
      </c>
      <c r="E10" s="11">
        <v>5</v>
      </c>
      <c r="F10" s="11">
        <v>6</v>
      </c>
      <c r="G10" s="11">
        <v>7</v>
      </c>
      <c r="H10" s="11">
        <v>8</v>
      </c>
      <c r="I10" s="11">
        <v>9</v>
      </c>
      <c r="J10" s="11">
        <v>10</v>
      </c>
      <c r="K10" s="11">
        <v>11</v>
      </c>
      <c r="L10" s="11">
        <v>12</v>
      </c>
      <c r="M10" s="11">
        <v>13</v>
      </c>
      <c r="N10" s="11">
        <v>14</v>
      </c>
      <c r="O10" s="11">
        <v>15</v>
      </c>
    </row>
    <row r="11" spans="1:15" s="24" customFormat="1" ht="27" customHeight="1">
      <c r="A11" s="12"/>
      <c r="B11" s="13" t="s">
        <v>76</v>
      </c>
      <c r="C11" s="12" t="s">
        <v>4</v>
      </c>
      <c r="D11" s="49">
        <f>E11+H11</f>
        <v>56546507</v>
      </c>
      <c r="E11" s="49">
        <f>SUM(E12:E43)-E14-E21</f>
        <v>56546507</v>
      </c>
      <c r="F11" s="49">
        <f t="shared" ref="F11:O11" si="0">SUM(F12:F43)-F14-F21</f>
        <v>29361340</v>
      </c>
      <c r="G11" s="49">
        <f t="shared" si="0"/>
        <v>6674305</v>
      </c>
      <c r="H11" s="49">
        <f t="shared" si="0"/>
        <v>0</v>
      </c>
      <c r="I11" s="49">
        <f t="shared" si="0"/>
        <v>1264000</v>
      </c>
      <c r="J11" s="49">
        <f t="shared" si="0"/>
        <v>1244000</v>
      </c>
      <c r="K11" s="49">
        <f t="shared" si="0"/>
        <v>471700</v>
      </c>
      <c r="L11" s="49">
        <f t="shared" si="0"/>
        <v>96000</v>
      </c>
      <c r="M11" s="49">
        <f t="shared" si="0"/>
        <v>20000</v>
      </c>
      <c r="N11" s="49">
        <f t="shared" si="0"/>
        <v>0</v>
      </c>
      <c r="O11" s="49">
        <f t="shared" si="0"/>
        <v>57810507</v>
      </c>
    </row>
    <row r="12" spans="1:15" s="26" customFormat="1" ht="40.5" customHeight="1">
      <c r="A12" s="25"/>
      <c r="B12" s="48">
        <v>10116</v>
      </c>
      <c r="C12" s="44" t="s">
        <v>5</v>
      </c>
      <c r="D12" s="49">
        <f t="shared" ref="D12:D71" si="1">E12+H12</f>
        <v>5468851</v>
      </c>
      <c r="E12" s="55">
        <f>5467600+1251</f>
        <v>5468851</v>
      </c>
      <c r="F12" s="56">
        <v>3700500</v>
      </c>
      <c r="G12" s="56">
        <v>240000</v>
      </c>
      <c r="H12" s="56"/>
      <c r="I12" s="49">
        <f t="shared" ref="I12:I68" si="2">J12+M12</f>
        <v>12000</v>
      </c>
      <c r="J12" s="51">
        <v>12000</v>
      </c>
      <c r="K12" s="55"/>
      <c r="L12" s="56"/>
      <c r="M12" s="56"/>
      <c r="N12" s="56"/>
      <c r="O12" s="55">
        <f>D12+I12</f>
        <v>5480851</v>
      </c>
    </row>
    <row r="13" spans="1:15" s="24" customFormat="1" ht="40.5" customHeight="1">
      <c r="A13" s="23"/>
      <c r="B13" s="48">
        <v>80101</v>
      </c>
      <c r="C13" s="38" t="s">
        <v>135</v>
      </c>
      <c r="D13" s="49">
        <f t="shared" si="1"/>
        <v>30615925</v>
      </c>
      <c r="E13" s="55">
        <v>30615925</v>
      </c>
      <c r="F13" s="56">
        <v>17697285</v>
      </c>
      <c r="G13" s="56">
        <v>3834290</v>
      </c>
      <c r="H13" s="56"/>
      <c r="I13" s="49">
        <f t="shared" si="2"/>
        <v>434000</v>
      </c>
      <c r="J13" s="51">
        <v>414000</v>
      </c>
      <c r="K13" s="55">
        <v>101700</v>
      </c>
      <c r="L13" s="56">
        <v>46000</v>
      </c>
      <c r="M13" s="63">
        <v>20000</v>
      </c>
      <c r="N13" s="56"/>
      <c r="O13" s="55">
        <f t="shared" ref="O13:O63" si="3">D13+I13</f>
        <v>31049925</v>
      </c>
    </row>
    <row r="14" spans="1:15" s="24" customFormat="1" ht="32.25" customHeight="1">
      <c r="A14" s="23"/>
      <c r="B14" s="48">
        <v>80101</v>
      </c>
      <c r="C14" s="38" t="s">
        <v>150</v>
      </c>
      <c r="D14" s="49">
        <f t="shared" si="1"/>
        <v>30405925</v>
      </c>
      <c r="E14" s="55">
        <v>30405925</v>
      </c>
      <c r="F14" s="56">
        <v>17697285</v>
      </c>
      <c r="G14" s="56">
        <v>3834290</v>
      </c>
      <c r="H14" s="56"/>
      <c r="I14" s="49">
        <f t="shared" si="2"/>
        <v>0</v>
      </c>
      <c r="J14" s="51"/>
      <c r="K14" s="55"/>
      <c r="L14" s="56"/>
      <c r="M14" s="63"/>
      <c r="N14" s="56"/>
      <c r="O14" s="55">
        <f t="shared" si="3"/>
        <v>30405925</v>
      </c>
    </row>
    <row r="15" spans="1:15" s="24" customFormat="1" ht="40.5" customHeight="1">
      <c r="A15" s="23"/>
      <c r="B15" s="48">
        <v>80203</v>
      </c>
      <c r="C15" s="38" t="s">
        <v>100</v>
      </c>
      <c r="D15" s="49">
        <f t="shared" si="1"/>
        <v>10071700</v>
      </c>
      <c r="E15" s="55">
        <v>10071700</v>
      </c>
      <c r="F15" s="56">
        <v>5344950</v>
      </c>
      <c r="G15" s="56">
        <v>2256500</v>
      </c>
      <c r="H15" s="56"/>
      <c r="I15" s="49">
        <f t="shared" si="2"/>
        <v>42000</v>
      </c>
      <c r="J15" s="51">
        <v>42000</v>
      </c>
      <c r="K15" s="55"/>
      <c r="L15" s="56"/>
      <c r="M15" s="56"/>
      <c r="N15" s="56"/>
      <c r="O15" s="55">
        <f t="shared" si="3"/>
        <v>10113700</v>
      </c>
    </row>
    <row r="16" spans="1:15" s="24" customFormat="1" ht="40.5" customHeight="1">
      <c r="A16" s="23"/>
      <c r="B16" s="48">
        <v>80500</v>
      </c>
      <c r="C16" s="38" t="s">
        <v>37</v>
      </c>
      <c r="D16" s="49">
        <f t="shared" si="1"/>
        <v>2411460</v>
      </c>
      <c r="E16" s="55">
        <v>2411460</v>
      </c>
      <c r="F16" s="56">
        <v>1523010</v>
      </c>
      <c r="G16" s="56">
        <v>214540</v>
      </c>
      <c r="H16" s="56"/>
      <c r="I16" s="49">
        <f t="shared" si="2"/>
        <v>776000</v>
      </c>
      <c r="J16" s="51">
        <v>776000</v>
      </c>
      <c r="K16" s="55">
        <v>370000</v>
      </c>
      <c r="L16" s="56">
        <v>50000</v>
      </c>
      <c r="M16" s="56"/>
      <c r="N16" s="56"/>
      <c r="O16" s="55">
        <f t="shared" si="3"/>
        <v>3187460</v>
      </c>
    </row>
    <row r="17" spans="1:15" s="24" customFormat="1" ht="36" customHeight="1">
      <c r="A17" s="23"/>
      <c r="B17" s="48">
        <v>80800</v>
      </c>
      <c r="C17" s="27" t="s">
        <v>132</v>
      </c>
      <c r="D17" s="49">
        <f t="shared" si="1"/>
        <v>3711815</v>
      </c>
      <c r="E17" s="55">
        <v>3711815</v>
      </c>
      <c r="F17" s="56"/>
      <c r="G17" s="56"/>
      <c r="H17" s="56"/>
      <c r="I17" s="49">
        <f t="shared" si="2"/>
        <v>0</v>
      </c>
      <c r="J17" s="51"/>
      <c r="K17" s="55"/>
      <c r="L17" s="56"/>
      <c r="M17" s="56"/>
      <c r="N17" s="56"/>
      <c r="O17" s="55">
        <f t="shared" si="3"/>
        <v>3711815</v>
      </c>
    </row>
    <row r="18" spans="1:15" s="24" customFormat="1" ht="29.25" customHeight="1">
      <c r="A18" s="23"/>
      <c r="B18" s="48">
        <v>81002</v>
      </c>
      <c r="C18" s="27" t="s">
        <v>113</v>
      </c>
      <c r="D18" s="49">
        <f t="shared" si="1"/>
        <v>16000</v>
      </c>
      <c r="E18" s="55">
        <v>16000</v>
      </c>
      <c r="F18" s="56"/>
      <c r="G18" s="56"/>
      <c r="H18" s="56"/>
      <c r="I18" s="49">
        <f t="shared" si="2"/>
        <v>0</v>
      </c>
      <c r="J18" s="51"/>
      <c r="K18" s="55"/>
      <c r="L18" s="56"/>
      <c r="M18" s="56"/>
      <c r="N18" s="56"/>
      <c r="O18" s="55">
        <f t="shared" si="3"/>
        <v>16000</v>
      </c>
    </row>
    <row r="19" spans="1:15" s="24" customFormat="1" ht="57" customHeight="1">
      <c r="A19" s="23"/>
      <c r="B19" s="48">
        <v>81003</v>
      </c>
      <c r="C19" s="27" t="s">
        <v>123</v>
      </c>
      <c r="D19" s="49">
        <f t="shared" si="1"/>
        <v>707100</v>
      </c>
      <c r="E19" s="55">
        <v>707100</v>
      </c>
      <c r="F19" s="56">
        <v>488595</v>
      </c>
      <c r="G19" s="56">
        <v>65875</v>
      </c>
      <c r="H19" s="56"/>
      <c r="I19" s="49">
        <f t="shared" si="2"/>
        <v>0</v>
      </c>
      <c r="J19" s="51"/>
      <c r="K19" s="55"/>
      <c r="L19" s="56"/>
      <c r="M19" s="56"/>
      <c r="N19" s="56"/>
      <c r="O19" s="55">
        <f t="shared" si="3"/>
        <v>707100</v>
      </c>
    </row>
    <row r="20" spans="1:15" s="24" customFormat="1" ht="37.5" customHeight="1">
      <c r="A20" s="23"/>
      <c r="B20" s="48">
        <v>81009</v>
      </c>
      <c r="C20" s="28" t="s">
        <v>151</v>
      </c>
      <c r="D20" s="49">
        <f t="shared" si="1"/>
        <v>1130300</v>
      </c>
      <c r="E20" s="55">
        <f>25000+1105300</f>
        <v>1130300</v>
      </c>
      <c r="F20" s="56"/>
      <c r="G20" s="56"/>
      <c r="H20" s="56"/>
      <c r="I20" s="49">
        <f t="shared" si="2"/>
        <v>0</v>
      </c>
      <c r="J20" s="51"/>
      <c r="K20" s="55"/>
      <c r="L20" s="56"/>
      <c r="M20" s="56"/>
      <c r="N20" s="56"/>
      <c r="O20" s="55">
        <f t="shared" si="3"/>
        <v>1130300</v>
      </c>
    </row>
    <row r="21" spans="1:15" s="24" customFormat="1" ht="37.5" customHeight="1">
      <c r="A21" s="23"/>
      <c r="B21" s="48">
        <v>81009</v>
      </c>
      <c r="C21" s="28" t="s">
        <v>152</v>
      </c>
      <c r="D21" s="49">
        <f t="shared" si="1"/>
        <v>1105300</v>
      </c>
      <c r="E21" s="55">
        <v>1105300</v>
      </c>
      <c r="F21" s="56"/>
      <c r="G21" s="56"/>
      <c r="H21" s="56"/>
      <c r="I21" s="49"/>
      <c r="J21" s="51"/>
      <c r="K21" s="55"/>
      <c r="L21" s="56"/>
      <c r="M21" s="56"/>
      <c r="N21" s="56"/>
      <c r="O21" s="55">
        <f t="shared" si="3"/>
        <v>1105300</v>
      </c>
    </row>
    <row r="22" spans="1:15" s="19" customFormat="1" ht="25.5" customHeight="1">
      <c r="A22" s="27"/>
      <c r="B22" s="48">
        <v>90412</v>
      </c>
      <c r="C22" s="27" t="s">
        <v>124</v>
      </c>
      <c r="D22" s="49">
        <f t="shared" si="1"/>
        <v>878000</v>
      </c>
      <c r="E22" s="55">
        <v>878000</v>
      </c>
      <c r="F22" s="56"/>
      <c r="G22" s="56"/>
      <c r="H22" s="56"/>
      <c r="I22" s="49">
        <f t="shared" si="2"/>
        <v>0</v>
      </c>
      <c r="J22" s="51"/>
      <c r="K22" s="55"/>
      <c r="L22" s="56"/>
      <c r="M22" s="56"/>
      <c r="N22" s="56"/>
      <c r="O22" s="55">
        <f t="shared" si="3"/>
        <v>878000</v>
      </c>
    </row>
    <row r="23" spans="1:15" s="19" customFormat="1" ht="25.5" customHeight="1">
      <c r="A23" s="27"/>
      <c r="B23" s="48">
        <v>90802</v>
      </c>
      <c r="C23" s="38" t="s">
        <v>102</v>
      </c>
      <c r="D23" s="49">
        <f t="shared" si="1"/>
        <v>45000</v>
      </c>
      <c r="E23" s="55">
        <v>45000</v>
      </c>
      <c r="F23" s="56"/>
      <c r="G23" s="56"/>
      <c r="H23" s="56"/>
      <c r="I23" s="49">
        <f t="shared" si="2"/>
        <v>0</v>
      </c>
      <c r="J23" s="51"/>
      <c r="K23" s="55"/>
      <c r="L23" s="56"/>
      <c r="M23" s="56"/>
      <c r="N23" s="56"/>
      <c r="O23" s="55">
        <f t="shared" si="3"/>
        <v>45000</v>
      </c>
    </row>
    <row r="24" spans="1:15" s="19" customFormat="1" ht="34.5" customHeight="1">
      <c r="A24" s="27"/>
      <c r="B24" s="48">
        <v>91101</v>
      </c>
      <c r="C24" s="38" t="s">
        <v>92</v>
      </c>
      <c r="D24" s="49">
        <f t="shared" si="1"/>
        <v>900896</v>
      </c>
      <c r="E24" s="55">
        <f>900000+896</f>
        <v>900896</v>
      </c>
      <c r="F24" s="56">
        <v>607000</v>
      </c>
      <c r="G24" s="56">
        <v>63100</v>
      </c>
      <c r="H24" s="56"/>
      <c r="I24" s="49">
        <f t="shared" si="2"/>
        <v>0</v>
      </c>
      <c r="J24" s="51"/>
      <c r="K24" s="55"/>
      <c r="L24" s="56"/>
      <c r="M24" s="56"/>
      <c r="N24" s="56"/>
      <c r="O24" s="55">
        <f t="shared" si="3"/>
        <v>900896</v>
      </c>
    </row>
    <row r="25" spans="1:15" s="19" customFormat="1" ht="34.5" customHeight="1">
      <c r="A25" s="27"/>
      <c r="B25" s="48">
        <v>91102</v>
      </c>
      <c r="C25" s="38" t="s">
        <v>103</v>
      </c>
      <c r="D25" s="49">
        <f t="shared" si="1"/>
        <v>25000</v>
      </c>
      <c r="E25" s="55">
        <v>25000</v>
      </c>
      <c r="F25" s="56"/>
      <c r="G25" s="56"/>
      <c r="H25" s="56"/>
      <c r="I25" s="49">
        <f t="shared" si="2"/>
        <v>0</v>
      </c>
      <c r="J25" s="51"/>
      <c r="K25" s="55"/>
      <c r="L25" s="56"/>
      <c r="M25" s="56"/>
      <c r="N25" s="56"/>
      <c r="O25" s="55">
        <f t="shared" si="3"/>
        <v>25000</v>
      </c>
    </row>
    <row r="26" spans="1:15" s="19" customFormat="1" ht="34.5" customHeight="1">
      <c r="A26" s="27"/>
      <c r="B26" s="48">
        <v>91103</v>
      </c>
      <c r="C26" s="38" t="s">
        <v>33</v>
      </c>
      <c r="D26" s="49">
        <f t="shared" si="1"/>
        <v>25000</v>
      </c>
      <c r="E26" s="55">
        <v>25000</v>
      </c>
      <c r="F26" s="56"/>
      <c r="G26" s="56"/>
      <c r="H26" s="56"/>
      <c r="I26" s="49">
        <f t="shared" si="2"/>
        <v>0</v>
      </c>
      <c r="J26" s="51"/>
      <c r="K26" s="55"/>
      <c r="L26" s="56"/>
      <c r="M26" s="56"/>
      <c r="N26" s="56"/>
      <c r="O26" s="55">
        <f t="shared" si="3"/>
        <v>25000</v>
      </c>
    </row>
    <row r="27" spans="1:15" s="19" customFormat="1" ht="51.75" customHeight="1">
      <c r="A27" s="27"/>
      <c r="B27" s="48">
        <v>91104</v>
      </c>
      <c r="C27" s="29" t="s">
        <v>59</v>
      </c>
      <c r="D27" s="49">
        <f t="shared" si="1"/>
        <v>0</v>
      </c>
      <c r="E27" s="55">
        <v>0</v>
      </c>
      <c r="F27" s="56"/>
      <c r="G27" s="56"/>
      <c r="H27" s="56"/>
      <c r="I27" s="49">
        <f t="shared" si="2"/>
        <v>0</v>
      </c>
      <c r="J27" s="51"/>
      <c r="K27" s="55"/>
      <c r="L27" s="56"/>
      <c r="M27" s="56"/>
      <c r="N27" s="56"/>
      <c r="O27" s="55">
        <f t="shared" si="3"/>
        <v>0</v>
      </c>
    </row>
    <row r="28" spans="1:15" s="19" customFormat="1" ht="30.75" customHeight="1">
      <c r="A28" s="27"/>
      <c r="B28" s="48">
        <v>91106</v>
      </c>
      <c r="C28" s="38" t="s">
        <v>20</v>
      </c>
      <c r="D28" s="49">
        <f t="shared" si="1"/>
        <v>31060</v>
      </c>
      <c r="E28" s="55">
        <v>31060</v>
      </c>
      <c r="F28" s="56"/>
      <c r="G28" s="56"/>
      <c r="H28" s="56"/>
      <c r="I28" s="49">
        <f t="shared" si="2"/>
        <v>0</v>
      </c>
      <c r="J28" s="51"/>
      <c r="K28" s="55"/>
      <c r="L28" s="56"/>
      <c r="M28" s="56"/>
      <c r="N28" s="56"/>
      <c r="O28" s="55">
        <f t="shared" si="3"/>
        <v>31060</v>
      </c>
    </row>
    <row r="29" spans="1:15" s="19" customFormat="1" ht="52.5" hidden="1" customHeight="1">
      <c r="A29" s="27"/>
      <c r="B29" s="48">
        <v>91209</v>
      </c>
      <c r="C29" s="27" t="s">
        <v>39</v>
      </c>
      <c r="D29" s="49">
        <f t="shared" si="1"/>
        <v>0</v>
      </c>
      <c r="E29" s="55"/>
      <c r="F29" s="56"/>
      <c r="G29" s="56"/>
      <c r="H29" s="56"/>
      <c r="I29" s="49">
        <f t="shared" si="2"/>
        <v>0</v>
      </c>
      <c r="J29" s="51"/>
      <c r="K29" s="55"/>
      <c r="L29" s="56"/>
      <c r="M29" s="56"/>
      <c r="N29" s="56"/>
      <c r="O29" s="55">
        <f t="shared" si="3"/>
        <v>0</v>
      </c>
    </row>
    <row r="30" spans="1:15" s="19" customFormat="1" ht="53.25" customHeight="1">
      <c r="A30" s="27"/>
      <c r="B30" s="48">
        <v>100302</v>
      </c>
      <c r="C30" s="30" t="s">
        <v>53</v>
      </c>
      <c r="D30" s="49">
        <f t="shared" si="1"/>
        <v>25000</v>
      </c>
      <c r="E30" s="55">
        <v>25000</v>
      </c>
      <c r="F30" s="56"/>
      <c r="G30" s="56"/>
      <c r="H30" s="56"/>
      <c r="I30" s="49">
        <f t="shared" si="2"/>
        <v>0</v>
      </c>
      <c r="J30" s="51"/>
      <c r="K30" s="55"/>
      <c r="L30" s="56"/>
      <c r="M30" s="56"/>
      <c r="N30" s="56"/>
      <c r="O30" s="55">
        <f t="shared" si="3"/>
        <v>25000</v>
      </c>
    </row>
    <row r="31" spans="1:15" s="19" customFormat="1" ht="31.5" customHeight="1">
      <c r="A31" s="27"/>
      <c r="B31" s="48">
        <v>120100</v>
      </c>
      <c r="C31" s="38" t="s">
        <v>7</v>
      </c>
      <c r="D31" s="49">
        <f t="shared" si="1"/>
        <v>100000</v>
      </c>
      <c r="E31" s="55">
        <v>100000</v>
      </c>
      <c r="F31" s="56"/>
      <c r="G31" s="56"/>
      <c r="H31" s="56"/>
      <c r="I31" s="49">
        <f t="shared" si="2"/>
        <v>0</v>
      </c>
      <c r="J31" s="51"/>
      <c r="K31" s="55"/>
      <c r="L31" s="56"/>
      <c r="M31" s="56"/>
      <c r="N31" s="56"/>
      <c r="O31" s="55">
        <f t="shared" si="3"/>
        <v>100000</v>
      </c>
    </row>
    <row r="32" spans="1:15" s="19" customFormat="1" ht="31.5" customHeight="1">
      <c r="A32" s="27"/>
      <c r="B32" s="48">
        <v>120201</v>
      </c>
      <c r="C32" s="38" t="s">
        <v>104</v>
      </c>
      <c r="D32" s="49">
        <f t="shared" si="1"/>
        <v>0</v>
      </c>
      <c r="E32" s="55">
        <v>0</v>
      </c>
      <c r="F32" s="56"/>
      <c r="G32" s="56"/>
      <c r="H32" s="56"/>
      <c r="I32" s="49">
        <f t="shared" si="2"/>
        <v>0</v>
      </c>
      <c r="J32" s="51"/>
      <c r="K32" s="55"/>
      <c r="L32" s="56"/>
      <c r="M32" s="56"/>
      <c r="N32" s="56"/>
      <c r="O32" s="55">
        <f t="shared" si="3"/>
        <v>0</v>
      </c>
    </row>
    <row r="33" spans="1:15" s="22" customFormat="1" ht="15.75" customHeight="1">
      <c r="A33" s="14"/>
      <c r="B33" s="54"/>
      <c r="C33" s="14"/>
      <c r="D33" s="59"/>
      <c r="E33" s="57"/>
      <c r="F33" s="57"/>
      <c r="G33" s="57"/>
      <c r="H33" s="57"/>
      <c r="I33" s="49"/>
      <c r="J33" s="51"/>
      <c r="K33" s="57"/>
      <c r="L33" s="57"/>
      <c r="M33" s="57"/>
      <c r="N33" s="57"/>
      <c r="O33" s="57"/>
    </row>
    <row r="34" spans="1:15" s="19" customFormat="1" ht="27" customHeight="1">
      <c r="A34" s="27"/>
      <c r="B34" s="48">
        <v>150101</v>
      </c>
      <c r="C34" s="38" t="s">
        <v>153</v>
      </c>
      <c r="D34" s="49">
        <f t="shared" si="1"/>
        <v>0</v>
      </c>
      <c r="E34" s="55"/>
      <c r="F34" s="56"/>
      <c r="G34" s="56"/>
      <c r="H34" s="56"/>
      <c r="I34" s="49">
        <f t="shared" si="2"/>
        <v>0</v>
      </c>
      <c r="J34" s="51"/>
      <c r="K34" s="55"/>
      <c r="L34" s="56"/>
      <c r="M34" s="56"/>
      <c r="N34" s="56"/>
      <c r="O34" s="55">
        <f>D34+I34</f>
        <v>0</v>
      </c>
    </row>
    <row r="35" spans="1:15" s="19" customFormat="1" ht="47.25" hidden="1" customHeight="1">
      <c r="A35" s="27"/>
      <c r="B35" s="48">
        <v>150114</v>
      </c>
      <c r="C35" s="27" t="s">
        <v>67</v>
      </c>
      <c r="D35" s="49">
        <f t="shared" si="1"/>
        <v>0</v>
      </c>
      <c r="E35" s="55"/>
      <c r="F35" s="56"/>
      <c r="G35" s="56"/>
      <c r="H35" s="56"/>
      <c r="I35" s="49">
        <f t="shared" si="2"/>
        <v>0</v>
      </c>
      <c r="J35" s="51"/>
      <c r="K35" s="55"/>
      <c r="L35" s="56"/>
      <c r="M35" s="56"/>
      <c r="N35" s="56"/>
      <c r="O35" s="55">
        <f>D35+I35</f>
        <v>0</v>
      </c>
    </row>
    <row r="36" spans="1:15" s="19" customFormat="1" ht="16.5" hidden="1" customHeight="1">
      <c r="A36" s="27"/>
      <c r="B36" s="48">
        <v>150122</v>
      </c>
      <c r="C36" s="27" t="s">
        <v>48</v>
      </c>
      <c r="D36" s="49">
        <f t="shared" si="1"/>
        <v>0</v>
      </c>
      <c r="E36" s="55"/>
      <c r="F36" s="56"/>
      <c r="G36" s="56"/>
      <c r="H36" s="56"/>
      <c r="I36" s="49">
        <f t="shared" si="2"/>
        <v>0</v>
      </c>
      <c r="J36" s="51"/>
      <c r="K36" s="55"/>
      <c r="L36" s="56"/>
      <c r="M36" s="56"/>
      <c r="N36" s="56"/>
      <c r="O36" s="55">
        <f>D36+I36</f>
        <v>0</v>
      </c>
    </row>
    <row r="37" spans="1:15" s="19" customFormat="1" ht="33" customHeight="1">
      <c r="A37" s="27"/>
      <c r="B37" s="48">
        <v>150118</v>
      </c>
      <c r="C37" s="45" t="s">
        <v>133</v>
      </c>
      <c r="D37" s="49">
        <f t="shared" si="1"/>
        <v>0</v>
      </c>
      <c r="E37" s="55"/>
      <c r="F37" s="56"/>
      <c r="G37" s="56"/>
      <c r="H37" s="56"/>
      <c r="I37" s="49">
        <f t="shared" si="2"/>
        <v>0</v>
      </c>
      <c r="J37" s="51"/>
      <c r="K37" s="55"/>
      <c r="L37" s="56"/>
      <c r="M37" s="56"/>
      <c r="N37" s="56"/>
      <c r="O37" s="55">
        <f>D37+I37</f>
        <v>0</v>
      </c>
    </row>
    <row r="38" spans="1:15" s="19" customFormat="1" ht="30" customHeight="1">
      <c r="A38" s="27"/>
      <c r="B38" s="48">
        <v>160101</v>
      </c>
      <c r="C38" s="31" t="s">
        <v>54</v>
      </c>
      <c r="D38" s="49">
        <f t="shared" si="1"/>
        <v>13000</v>
      </c>
      <c r="E38" s="55">
        <v>13000</v>
      </c>
      <c r="F38" s="56"/>
      <c r="G38" s="56"/>
      <c r="H38" s="56"/>
      <c r="I38" s="49">
        <f t="shared" si="2"/>
        <v>0</v>
      </c>
      <c r="J38" s="51"/>
      <c r="K38" s="55"/>
      <c r="L38" s="56"/>
      <c r="M38" s="56"/>
      <c r="N38" s="56"/>
      <c r="O38" s="55">
        <f t="shared" si="3"/>
        <v>13000</v>
      </c>
    </row>
    <row r="39" spans="1:15" s="19" customFormat="1" ht="30" customHeight="1">
      <c r="A39" s="27"/>
      <c r="B39" s="48">
        <v>180404</v>
      </c>
      <c r="C39" s="31" t="s">
        <v>105</v>
      </c>
      <c r="D39" s="49">
        <f t="shared" si="1"/>
        <v>0</v>
      </c>
      <c r="E39" s="55">
        <v>0</v>
      </c>
      <c r="F39" s="56"/>
      <c r="G39" s="56"/>
      <c r="H39" s="56"/>
      <c r="I39" s="49">
        <f t="shared" si="2"/>
        <v>0</v>
      </c>
      <c r="J39" s="51"/>
      <c r="K39" s="55"/>
      <c r="L39" s="56"/>
      <c r="M39" s="56"/>
      <c r="N39" s="56"/>
      <c r="O39" s="55">
        <f t="shared" si="3"/>
        <v>0</v>
      </c>
    </row>
    <row r="40" spans="1:15" s="19" customFormat="1" ht="26.25" customHeight="1">
      <c r="A40" s="27"/>
      <c r="B40" s="48">
        <v>180410</v>
      </c>
      <c r="C40" s="29" t="s">
        <v>55</v>
      </c>
      <c r="D40" s="49">
        <f t="shared" si="1"/>
        <v>0</v>
      </c>
      <c r="E40" s="55">
        <v>0</v>
      </c>
      <c r="F40" s="56"/>
      <c r="G40" s="56"/>
      <c r="H40" s="56"/>
      <c r="I40" s="49">
        <f t="shared" si="2"/>
        <v>0</v>
      </c>
      <c r="J40" s="51"/>
      <c r="K40" s="55"/>
      <c r="L40" s="56"/>
      <c r="M40" s="56"/>
      <c r="N40" s="56"/>
      <c r="O40" s="55">
        <f t="shared" si="3"/>
        <v>0</v>
      </c>
    </row>
    <row r="41" spans="1:15" s="19" customFormat="1" ht="34.5" customHeight="1">
      <c r="A41" s="27"/>
      <c r="B41" s="48">
        <v>210105</v>
      </c>
      <c r="C41" s="27" t="s">
        <v>106</v>
      </c>
      <c r="D41" s="49">
        <f t="shared" si="1"/>
        <v>78900</v>
      </c>
      <c r="E41" s="55">
        <v>78900</v>
      </c>
      <c r="F41" s="56"/>
      <c r="G41" s="56"/>
      <c r="H41" s="56"/>
      <c r="I41" s="49">
        <f t="shared" si="2"/>
        <v>0</v>
      </c>
      <c r="J41" s="51"/>
      <c r="K41" s="55"/>
      <c r="L41" s="56"/>
      <c r="M41" s="56"/>
      <c r="N41" s="56"/>
      <c r="O41" s="55">
        <f t="shared" si="3"/>
        <v>78900</v>
      </c>
    </row>
    <row r="42" spans="1:15" s="19" customFormat="1" ht="35.25" customHeight="1">
      <c r="A42" s="27"/>
      <c r="B42" s="48">
        <v>250203</v>
      </c>
      <c r="C42" s="27" t="s">
        <v>136</v>
      </c>
      <c r="D42" s="49">
        <f t="shared" si="1"/>
        <v>0</v>
      </c>
      <c r="E42" s="55">
        <v>0</v>
      </c>
      <c r="F42" s="56"/>
      <c r="G42" s="56"/>
      <c r="H42" s="56"/>
      <c r="I42" s="49">
        <f t="shared" si="2"/>
        <v>0</v>
      </c>
      <c r="J42" s="51"/>
      <c r="K42" s="55"/>
      <c r="L42" s="56"/>
      <c r="M42" s="56"/>
      <c r="N42" s="56"/>
      <c r="O42" s="55">
        <f t="shared" si="3"/>
        <v>0</v>
      </c>
    </row>
    <row r="43" spans="1:15" s="19" customFormat="1" ht="28.5" customHeight="1">
      <c r="A43" s="27"/>
      <c r="B43" s="48">
        <v>250404</v>
      </c>
      <c r="C43" s="38" t="s">
        <v>20</v>
      </c>
      <c r="D43" s="49">
        <f t="shared" si="1"/>
        <v>291500</v>
      </c>
      <c r="E43" s="55">
        <v>291500</v>
      </c>
      <c r="F43" s="56"/>
      <c r="G43" s="56"/>
      <c r="H43" s="56"/>
      <c r="I43" s="49">
        <f t="shared" si="2"/>
        <v>0</v>
      </c>
      <c r="J43" s="51"/>
      <c r="K43" s="55"/>
      <c r="L43" s="56"/>
      <c r="M43" s="56"/>
      <c r="N43" s="56"/>
      <c r="O43" s="55">
        <f t="shared" si="3"/>
        <v>291500</v>
      </c>
    </row>
    <row r="44" spans="1:15" s="19" customFormat="1" ht="0.75" hidden="1" customHeight="1">
      <c r="A44" s="27"/>
      <c r="B44" s="48">
        <v>250913</v>
      </c>
      <c r="C44" s="27" t="s">
        <v>25</v>
      </c>
      <c r="D44" s="49">
        <f t="shared" si="1"/>
        <v>0</v>
      </c>
      <c r="E44" s="55"/>
      <c r="F44" s="56"/>
      <c r="G44" s="56"/>
      <c r="H44" s="56"/>
      <c r="I44" s="49">
        <f t="shared" si="2"/>
        <v>4979600</v>
      </c>
      <c r="J44" s="51">
        <f>SUM(J45:J73)-J65</f>
        <v>4979600</v>
      </c>
      <c r="K44" s="55"/>
      <c r="L44" s="56"/>
      <c r="M44" s="56"/>
      <c r="N44" s="56"/>
      <c r="O44" s="55">
        <f t="shared" si="3"/>
        <v>4979600</v>
      </c>
    </row>
    <row r="45" spans="1:15" s="33" customFormat="1" ht="27.75" customHeight="1">
      <c r="A45" s="15"/>
      <c r="B45" s="13" t="s">
        <v>77</v>
      </c>
      <c r="C45" s="15" t="s">
        <v>78</v>
      </c>
      <c r="D45" s="51">
        <f t="shared" si="1"/>
        <v>87515485</v>
      </c>
      <c r="E45" s="51">
        <f>E46+E47+E48+E50+E51+E52+E53+E54+E55+E56+E57+E58+E59+E60+E61</f>
        <v>87515485</v>
      </c>
      <c r="F45" s="51">
        <f>F46+F47+F48+F50+F51+F52+F53+F54+F55+F56+F57+F58+F59+F60+F61</f>
        <v>48392000</v>
      </c>
      <c r="G45" s="51">
        <f t="shared" ref="G45:O45" si="4">G46+G47+G48+G50+G51+G52+G53+G54+G55+G56+G57+G58+G59+G60+G61</f>
        <v>15253520</v>
      </c>
      <c r="H45" s="51">
        <f t="shared" si="4"/>
        <v>0</v>
      </c>
      <c r="I45" s="51">
        <f t="shared" si="4"/>
        <v>2445000</v>
      </c>
      <c r="J45" s="51">
        <f t="shared" si="4"/>
        <v>2439800</v>
      </c>
      <c r="K45" s="51">
        <f t="shared" si="4"/>
        <v>39500</v>
      </c>
      <c r="L45" s="51">
        <f t="shared" si="4"/>
        <v>121200</v>
      </c>
      <c r="M45" s="51">
        <f t="shared" si="4"/>
        <v>5200</v>
      </c>
      <c r="N45" s="51">
        <f t="shared" si="4"/>
        <v>5200</v>
      </c>
      <c r="O45" s="51">
        <f t="shared" si="4"/>
        <v>89960485</v>
      </c>
    </row>
    <row r="46" spans="1:15" s="19" customFormat="1" ht="26.25" customHeight="1">
      <c r="A46" s="27"/>
      <c r="B46" s="48">
        <v>10116</v>
      </c>
      <c r="C46" s="38" t="s">
        <v>5</v>
      </c>
      <c r="D46" s="49">
        <f t="shared" si="1"/>
        <v>390000</v>
      </c>
      <c r="E46" s="55">
        <v>390000</v>
      </c>
      <c r="F46" s="56">
        <v>270000</v>
      </c>
      <c r="G46" s="56">
        <v>15000</v>
      </c>
      <c r="H46" s="56"/>
      <c r="I46" s="49">
        <f t="shared" si="2"/>
        <v>0</v>
      </c>
      <c r="J46" s="56"/>
      <c r="K46" s="55"/>
      <c r="L46" s="56"/>
      <c r="M46" s="56"/>
      <c r="N46" s="56"/>
      <c r="O46" s="55">
        <f t="shared" si="3"/>
        <v>390000</v>
      </c>
    </row>
    <row r="47" spans="1:15" s="19" customFormat="1" ht="26.25" customHeight="1">
      <c r="A47" s="27"/>
      <c r="B47" s="48">
        <v>70101</v>
      </c>
      <c r="C47" s="38" t="s">
        <v>10</v>
      </c>
      <c r="D47" s="49">
        <f t="shared" si="1"/>
        <v>23801967</v>
      </c>
      <c r="E47" s="55">
        <f>23790100+11867</f>
        <v>23801967</v>
      </c>
      <c r="F47" s="56">
        <v>12500000</v>
      </c>
      <c r="G47" s="56">
        <v>4160000</v>
      </c>
      <c r="H47" s="56"/>
      <c r="I47" s="49">
        <f t="shared" si="2"/>
        <v>1680200</v>
      </c>
      <c r="J47" s="56">
        <v>1680200</v>
      </c>
      <c r="K47" s="55"/>
      <c r="L47" s="56"/>
      <c r="M47" s="56"/>
      <c r="N47" s="56"/>
      <c r="O47" s="55">
        <f t="shared" si="3"/>
        <v>25482167</v>
      </c>
    </row>
    <row r="48" spans="1:15" s="19" customFormat="1" ht="26.25" customHeight="1">
      <c r="A48" s="27"/>
      <c r="B48" s="48">
        <v>70201</v>
      </c>
      <c r="C48" s="38" t="s">
        <v>107</v>
      </c>
      <c r="D48" s="49">
        <f t="shared" si="1"/>
        <v>54860467</v>
      </c>
      <c r="E48" s="55">
        <f>54847600+12867</f>
        <v>54860467</v>
      </c>
      <c r="F48" s="56">
        <v>30367000</v>
      </c>
      <c r="G48" s="56">
        <v>10172570</v>
      </c>
      <c r="H48" s="56"/>
      <c r="I48" s="49">
        <f t="shared" si="2"/>
        <v>361010</v>
      </c>
      <c r="J48" s="56">
        <v>361010</v>
      </c>
      <c r="K48" s="55">
        <v>39500</v>
      </c>
      <c r="L48" s="56">
        <v>71200</v>
      </c>
      <c r="M48" s="56"/>
      <c r="N48" s="56"/>
      <c r="O48" s="55">
        <f t="shared" si="3"/>
        <v>55221477</v>
      </c>
    </row>
    <row r="49" spans="1:15" s="19" customFormat="1" ht="22.5" customHeight="1">
      <c r="A49" s="27"/>
      <c r="B49" s="48">
        <v>70201</v>
      </c>
      <c r="C49" s="38" t="s">
        <v>149</v>
      </c>
      <c r="D49" s="49">
        <f t="shared" si="1"/>
        <v>46887100</v>
      </c>
      <c r="E49" s="55">
        <v>46887100</v>
      </c>
      <c r="F49" s="56">
        <v>28000000</v>
      </c>
      <c r="G49" s="56">
        <v>8097200</v>
      </c>
      <c r="H49" s="56"/>
      <c r="I49" s="49"/>
      <c r="J49" s="56"/>
      <c r="K49" s="55"/>
      <c r="L49" s="56"/>
      <c r="M49" s="56"/>
      <c r="N49" s="56"/>
      <c r="O49" s="55">
        <f t="shared" si="3"/>
        <v>46887100</v>
      </c>
    </row>
    <row r="50" spans="1:15" s="19" customFormat="1" ht="35.25" customHeight="1">
      <c r="A50" s="27"/>
      <c r="B50" s="48">
        <v>70401</v>
      </c>
      <c r="C50" s="38" t="s">
        <v>11</v>
      </c>
      <c r="D50" s="49">
        <f t="shared" si="1"/>
        <v>3889341</v>
      </c>
      <c r="E50" s="55">
        <f>3888590+751</f>
        <v>3889341</v>
      </c>
      <c r="F50" s="56">
        <v>2300000</v>
      </c>
      <c r="G50" s="56">
        <v>431450</v>
      </c>
      <c r="H50" s="56"/>
      <c r="I50" s="49">
        <f t="shared" si="2"/>
        <v>398590</v>
      </c>
      <c r="J50" s="56">
        <v>398590</v>
      </c>
      <c r="K50" s="55"/>
      <c r="L50" s="56">
        <v>50000</v>
      </c>
      <c r="M50" s="56"/>
      <c r="N50" s="56"/>
      <c r="O50" s="55">
        <f t="shared" si="3"/>
        <v>4287931</v>
      </c>
    </row>
    <row r="51" spans="1:15" s="19" customFormat="1" ht="25.5" customHeight="1">
      <c r="A51" s="27"/>
      <c r="B51" s="48">
        <v>70802</v>
      </c>
      <c r="C51" s="38" t="s">
        <v>12</v>
      </c>
      <c r="D51" s="49">
        <f t="shared" si="1"/>
        <v>690380</v>
      </c>
      <c r="E51" s="55">
        <v>690380</v>
      </c>
      <c r="F51" s="56">
        <v>450000</v>
      </c>
      <c r="G51" s="56">
        <v>71500</v>
      </c>
      <c r="H51" s="56"/>
      <c r="I51" s="49">
        <f t="shared" si="2"/>
        <v>0</v>
      </c>
      <c r="J51" s="56"/>
      <c r="K51" s="55"/>
      <c r="L51" s="56"/>
      <c r="M51" s="56"/>
      <c r="N51" s="56"/>
      <c r="O51" s="55">
        <f t="shared" si="3"/>
        <v>690380</v>
      </c>
    </row>
    <row r="52" spans="1:15" s="19" customFormat="1" ht="34.5" customHeight="1">
      <c r="A52" s="27"/>
      <c r="B52" s="48">
        <v>70804</v>
      </c>
      <c r="C52" s="38" t="s">
        <v>125</v>
      </c>
      <c r="D52" s="49">
        <f t="shared" si="1"/>
        <v>1290800</v>
      </c>
      <c r="E52" s="55">
        <v>1290800</v>
      </c>
      <c r="F52" s="56">
        <v>900000</v>
      </c>
      <c r="G52" s="56">
        <v>38000</v>
      </c>
      <c r="H52" s="56"/>
      <c r="I52" s="49">
        <f t="shared" si="2"/>
        <v>0</v>
      </c>
      <c r="J52" s="56"/>
      <c r="K52" s="55"/>
      <c r="L52" s="56"/>
      <c r="M52" s="56"/>
      <c r="N52" s="56"/>
      <c r="O52" s="55">
        <f t="shared" si="3"/>
        <v>1290800</v>
      </c>
    </row>
    <row r="53" spans="1:15" s="19" customFormat="1" ht="24" customHeight="1">
      <c r="A53" s="27"/>
      <c r="B53" s="48">
        <v>70805</v>
      </c>
      <c r="C53" s="38" t="s">
        <v>114</v>
      </c>
      <c r="D53" s="49">
        <f t="shared" si="1"/>
        <v>358300</v>
      </c>
      <c r="E53" s="55">
        <v>358300</v>
      </c>
      <c r="F53" s="56">
        <v>250000</v>
      </c>
      <c r="G53" s="56">
        <v>11000</v>
      </c>
      <c r="H53" s="56"/>
      <c r="I53" s="49">
        <f t="shared" si="2"/>
        <v>0</v>
      </c>
      <c r="J53" s="56"/>
      <c r="K53" s="55"/>
      <c r="L53" s="56"/>
      <c r="M53" s="56"/>
      <c r="N53" s="56"/>
      <c r="O53" s="55">
        <f t="shared" si="3"/>
        <v>358300</v>
      </c>
    </row>
    <row r="54" spans="1:15" s="19" customFormat="1" ht="24" customHeight="1">
      <c r="A54" s="27"/>
      <c r="B54" s="48">
        <v>70806</v>
      </c>
      <c r="C54" s="38" t="s">
        <v>13</v>
      </c>
      <c r="D54" s="49">
        <f t="shared" si="1"/>
        <v>116130</v>
      </c>
      <c r="E54" s="55">
        <v>116130</v>
      </c>
      <c r="F54" s="56">
        <v>85000</v>
      </c>
      <c r="G54" s="56"/>
      <c r="H54" s="56"/>
      <c r="I54" s="49">
        <f t="shared" si="2"/>
        <v>0</v>
      </c>
      <c r="J54" s="56"/>
      <c r="K54" s="55"/>
      <c r="L54" s="56"/>
      <c r="M54" s="56"/>
      <c r="N54" s="56"/>
      <c r="O54" s="55">
        <f t="shared" si="3"/>
        <v>116130</v>
      </c>
    </row>
    <row r="55" spans="1:15" s="19" customFormat="1" ht="24" customHeight="1">
      <c r="A55" s="27"/>
      <c r="B55" s="48">
        <v>70807</v>
      </c>
      <c r="C55" s="38" t="s">
        <v>82</v>
      </c>
      <c r="D55" s="49">
        <f t="shared" si="1"/>
        <v>0</v>
      </c>
      <c r="E55" s="55"/>
      <c r="F55" s="56"/>
      <c r="G55" s="56"/>
      <c r="H55" s="56"/>
      <c r="I55" s="49">
        <f t="shared" si="2"/>
        <v>0</v>
      </c>
      <c r="J55" s="56"/>
      <c r="K55" s="55"/>
      <c r="L55" s="56"/>
      <c r="M55" s="56"/>
      <c r="N55" s="56"/>
      <c r="O55" s="55">
        <f t="shared" si="3"/>
        <v>0</v>
      </c>
    </row>
    <row r="56" spans="1:15" s="19" customFormat="1" ht="33.75" customHeight="1">
      <c r="A56" s="27"/>
      <c r="B56" s="48">
        <v>70808</v>
      </c>
      <c r="C56" s="38" t="s">
        <v>126</v>
      </c>
      <c r="D56" s="49">
        <f t="shared" si="1"/>
        <v>18100</v>
      </c>
      <c r="E56" s="55">
        <v>18100</v>
      </c>
      <c r="F56" s="56"/>
      <c r="G56" s="56"/>
      <c r="H56" s="56"/>
      <c r="I56" s="49">
        <f t="shared" si="2"/>
        <v>0</v>
      </c>
      <c r="J56" s="56"/>
      <c r="K56" s="55"/>
      <c r="L56" s="56"/>
      <c r="M56" s="56"/>
      <c r="N56" s="56"/>
      <c r="O56" s="55">
        <f t="shared" si="3"/>
        <v>18100</v>
      </c>
    </row>
    <row r="57" spans="1:15" s="19" customFormat="1" ht="37.5" customHeight="1">
      <c r="A57" s="27"/>
      <c r="B57" s="48">
        <v>130107</v>
      </c>
      <c r="C57" s="27" t="s">
        <v>127</v>
      </c>
      <c r="D57" s="49">
        <f t="shared" si="1"/>
        <v>2100000</v>
      </c>
      <c r="E57" s="55">
        <v>2100000</v>
      </c>
      <c r="F57" s="56">
        <v>1270000</v>
      </c>
      <c r="G57" s="56">
        <v>354000</v>
      </c>
      <c r="H57" s="56"/>
      <c r="I57" s="49">
        <f t="shared" si="2"/>
        <v>0</v>
      </c>
      <c r="J57" s="56"/>
      <c r="K57" s="55"/>
      <c r="L57" s="56"/>
      <c r="M57" s="56"/>
      <c r="N57" s="56"/>
      <c r="O57" s="55">
        <f t="shared" si="3"/>
        <v>2100000</v>
      </c>
    </row>
    <row r="58" spans="1:15" s="19" customFormat="1" ht="24" customHeight="1">
      <c r="A58" s="27"/>
      <c r="B58" s="48">
        <v>130110</v>
      </c>
      <c r="C58" s="27" t="s">
        <v>57</v>
      </c>
      <c r="D58" s="49">
        <f t="shared" si="1"/>
        <v>0</v>
      </c>
      <c r="E58" s="55">
        <v>0</v>
      </c>
      <c r="F58" s="58"/>
      <c r="G58" s="56"/>
      <c r="H58" s="56"/>
      <c r="I58" s="49">
        <f t="shared" si="2"/>
        <v>0</v>
      </c>
      <c r="J58" s="56"/>
      <c r="K58" s="55"/>
      <c r="L58" s="56"/>
      <c r="M58" s="56"/>
      <c r="N58" s="56"/>
      <c r="O58" s="55">
        <f t="shared" si="3"/>
        <v>0</v>
      </c>
    </row>
    <row r="59" spans="1:15" s="19" customFormat="1" ht="24" customHeight="1">
      <c r="A59" s="27"/>
      <c r="B59" s="48">
        <v>150101</v>
      </c>
      <c r="C59" s="38" t="s">
        <v>22</v>
      </c>
      <c r="D59" s="49">
        <f t="shared" si="1"/>
        <v>0</v>
      </c>
      <c r="E59" s="55"/>
      <c r="F59" s="56"/>
      <c r="G59" s="56"/>
      <c r="H59" s="56"/>
      <c r="I59" s="49">
        <f t="shared" si="2"/>
        <v>5200</v>
      </c>
      <c r="J59" s="56"/>
      <c r="K59" s="55"/>
      <c r="L59" s="56"/>
      <c r="M59" s="56">
        <v>5200</v>
      </c>
      <c r="N59" s="56">
        <v>5200</v>
      </c>
      <c r="O59" s="55">
        <f t="shared" si="3"/>
        <v>5200</v>
      </c>
    </row>
    <row r="60" spans="1:15" s="19" customFormat="1" ht="42" customHeight="1">
      <c r="A60" s="27"/>
      <c r="B60" s="48">
        <v>150110</v>
      </c>
      <c r="C60" s="27" t="s">
        <v>116</v>
      </c>
      <c r="D60" s="49">
        <f t="shared" si="1"/>
        <v>0</v>
      </c>
      <c r="E60" s="55"/>
      <c r="F60" s="56"/>
      <c r="G60" s="56"/>
      <c r="H60" s="56"/>
      <c r="I60" s="49">
        <f t="shared" si="2"/>
        <v>0</v>
      </c>
      <c r="J60" s="56"/>
      <c r="K60" s="55"/>
      <c r="L60" s="56"/>
      <c r="M60" s="56"/>
      <c r="N60" s="56"/>
      <c r="O60" s="55">
        <f t="shared" si="3"/>
        <v>0</v>
      </c>
    </row>
    <row r="61" spans="1:15" s="19" customFormat="1" ht="25.5" customHeight="1">
      <c r="A61" s="27"/>
      <c r="B61" s="48">
        <v>200200</v>
      </c>
      <c r="C61" s="34" t="s">
        <v>109</v>
      </c>
      <c r="D61" s="49">
        <f t="shared" si="1"/>
        <v>0</v>
      </c>
      <c r="E61" s="55">
        <v>0</v>
      </c>
      <c r="F61" s="56"/>
      <c r="G61" s="56"/>
      <c r="H61" s="56"/>
      <c r="I61" s="49">
        <f t="shared" si="2"/>
        <v>0</v>
      </c>
      <c r="J61" s="56"/>
      <c r="K61" s="55"/>
      <c r="L61" s="56"/>
      <c r="M61" s="56">
        <v>0</v>
      </c>
      <c r="N61" s="56"/>
      <c r="O61" s="55">
        <f t="shared" si="3"/>
        <v>0</v>
      </c>
    </row>
    <row r="62" spans="1:15" s="33" customFormat="1" ht="42" customHeight="1">
      <c r="A62" s="15"/>
      <c r="B62" s="13" t="s">
        <v>111</v>
      </c>
      <c r="C62" s="15" t="s">
        <v>112</v>
      </c>
      <c r="D62" s="51">
        <f t="shared" si="1"/>
        <v>1194400</v>
      </c>
      <c r="E62" s="51">
        <f>E63+E64+E65+E66+E67+E68</f>
        <v>1194400</v>
      </c>
      <c r="F62" s="51">
        <f>F63+F64+F65+F66+F67+F68</f>
        <v>330300</v>
      </c>
      <c r="G62" s="51">
        <f>G63+G64+G65+G66+G67+G68</f>
        <v>132070</v>
      </c>
      <c r="H62" s="51">
        <f t="shared" ref="H62:O62" si="5">H63+H64+H65+H66+H67+H68</f>
        <v>0</v>
      </c>
      <c r="I62" s="51">
        <f t="shared" si="5"/>
        <v>0</v>
      </c>
      <c r="J62" s="51">
        <f t="shared" si="5"/>
        <v>0</v>
      </c>
      <c r="K62" s="51">
        <f t="shared" si="5"/>
        <v>0</v>
      </c>
      <c r="L62" s="51">
        <f t="shared" si="5"/>
        <v>0</v>
      </c>
      <c r="M62" s="51">
        <f t="shared" si="5"/>
        <v>0</v>
      </c>
      <c r="N62" s="51">
        <f t="shared" si="5"/>
        <v>0</v>
      </c>
      <c r="O62" s="51">
        <f t="shared" si="5"/>
        <v>1194400</v>
      </c>
    </row>
    <row r="63" spans="1:15" s="19" customFormat="1" ht="22.5" customHeight="1">
      <c r="A63" s="27"/>
      <c r="B63" s="48">
        <v>10116</v>
      </c>
      <c r="C63" s="27" t="s">
        <v>5</v>
      </c>
      <c r="D63" s="49">
        <f t="shared" si="1"/>
        <v>215400</v>
      </c>
      <c r="E63" s="55">
        <v>215400</v>
      </c>
      <c r="F63" s="56">
        <v>147400</v>
      </c>
      <c r="G63" s="56">
        <v>12800</v>
      </c>
      <c r="H63" s="56"/>
      <c r="I63" s="49">
        <f t="shared" si="2"/>
        <v>0</v>
      </c>
      <c r="J63" s="56"/>
      <c r="K63" s="55"/>
      <c r="L63" s="56"/>
      <c r="M63" s="56"/>
      <c r="N63" s="56"/>
      <c r="O63" s="55">
        <f t="shared" si="3"/>
        <v>215400</v>
      </c>
    </row>
    <row r="64" spans="1:15" s="19" customFormat="1" ht="22.5" customHeight="1">
      <c r="A64" s="27"/>
      <c r="B64" s="48">
        <v>130102</v>
      </c>
      <c r="C64" s="27" t="s">
        <v>34</v>
      </c>
      <c r="D64" s="49">
        <f t="shared" si="1"/>
        <v>300000</v>
      </c>
      <c r="E64" s="55">
        <f>90000+210000</f>
        <v>300000</v>
      </c>
      <c r="F64" s="56"/>
      <c r="G64" s="56"/>
      <c r="H64" s="56"/>
      <c r="I64" s="49">
        <f t="shared" si="2"/>
        <v>0</v>
      </c>
      <c r="J64" s="56"/>
      <c r="K64" s="55"/>
      <c r="L64" s="56"/>
      <c r="M64" s="56"/>
      <c r="N64" s="56"/>
      <c r="O64" s="55">
        <f t="shared" ref="O64:O68" si="6">D64+I64</f>
        <v>300000</v>
      </c>
    </row>
    <row r="65" spans="1:15" s="19" customFormat="1" ht="35.25" customHeight="1">
      <c r="A65" s="27"/>
      <c r="B65" s="48">
        <v>130106</v>
      </c>
      <c r="C65" s="27" t="s">
        <v>72</v>
      </c>
      <c r="D65" s="49">
        <f t="shared" si="1"/>
        <v>29000</v>
      </c>
      <c r="E65" s="55">
        <f>25000+4000</f>
        <v>29000</v>
      </c>
      <c r="F65" s="56"/>
      <c r="G65" s="56"/>
      <c r="H65" s="56"/>
      <c r="I65" s="49">
        <f t="shared" si="2"/>
        <v>0</v>
      </c>
      <c r="J65" s="56"/>
      <c r="K65" s="55"/>
      <c r="L65" s="56"/>
      <c r="M65" s="56"/>
      <c r="N65" s="56"/>
      <c r="O65" s="55">
        <f t="shared" si="6"/>
        <v>29000</v>
      </c>
    </row>
    <row r="66" spans="1:15" s="19" customFormat="1" ht="23.25" customHeight="1">
      <c r="A66" s="27"/>
      <c r="B66" s="48">
        <v>130115</v>
      </c>
      <c r="C66" s="27" t="s">
        <v>128</v>
      </c>
      <c r="D66" s="49">
        <f t="shared" si="1"/>
        <v>400000</v>
      </c>
      <c r="E66" s="55">
        <v>400000</v>
      </c>
      <c r="F66" s="56">
        <v>182900</v>
      </c>
      <c r="G66" s="56">
        <v>119270</v>
      </c>
      <c r="H66" s="56"/>
      <c r="I66" s="49">
        <f t="shared" si="2"/>
        <v>0</v>
      </c>
      <c r="J66" s="56"/>
      <c r="K66" s="55"/>
      <c r="L66" s="56"/>
      <c r="M66" s="56"/>
      <c r="N66" s="56"/>
      <c r="O66" s="55">
        <f t="shared" si="6"/>
        <v>400000</v>
      </c>
    </row>
    <row r="67" spans="1:15" s="19" customFormat="1" ht="55.5" customHeight="1">
      <c r="A67" s="27"/>
      <c r="B67" s="48">
        <v>130203</v>
      </c>
      <c r="C67" s="27" t="s">
        <v>115</v>
      </c>
      <c r="D67" s="49">
        <f t="shared" si="1"/>
        <v>250000</v>
      </c>
      <c r="E67" s="55">
        <v>250000</v>
      </c>
      <c r="F67" s="56"/>
      <c r="G67" s="56"/>
      <c r="H67" s="56"/>
      <c r="I67" s="49">
        <f t="shared" si="2"/>
        <v>0</v>
      </c>
      <c r="J67" s="56"/>
      <c r="K67" s="55"/>
      <c r="L67" s="56"/>
      <c r="M67" s="56"/>
      <c r="N67" s="56"/>
      <c r="O67" s="55">
        <f t="shared" si="6"/>
        <v>250000</v>
      </c>
    </row>
    <row r="68" spans="1:15" s="19" customFormat="1" ht="29.25" customHeight="1">
      <c r="A68" s="27"/>
      <c r="B68" s="48">
        <v>150101</v>
      </c>
      <c r="C68" s="38" t="s">
        <v>22</v>
      </c>
      <c r="D68" s="49">
        <f t="shared" si="1"/>
        <v>0</v>
      </c>
      <c r="E68" s="55">
        <v>0</v>
      </c>
      <c r="F68" s="56"/>
      <c r="G68" s="56"/>
      <c r="H68" s="56"/>
      <c r="I68" s="49">
        <f t="shared" si="2"/>
        <v>0</v>
      </c>
      <c r="J68" s="56"/>
      <c r="K68" s="55"/>
      <c r="L68" s="56"/>
      <c r="M68" s="56"/>
      <c r="N68" s="56"/>
      <c r="O68" s="55">
        <f t="shared" si="6"/>
        <v>0</v>
      </c>
    </row>
    <row r="69" spans="1:15" s="22" customFormat="1" ht="15.75" customHeight="1">
      <c r="A69" s="14"/>
      <c r="B69" s="54"/>
      <c r="C69" s="14"/>
      <c r="D69" s="49"/>
      <c r="E69" s="57"/>
      <c r="F69" s="57"/>
      <c r="G69" s="57"/>
      <c r="H69" s="57"/>
      <c r="I69" s="49"/>
      <c r="J69" s="57"/>
      <c r="K69" s="57"/>
      <c r="L69" s="57"/>
      <c r="M69" s="57"/>
      <c r="N69" s="57"/>
      <c r="O69" s="57"/>
    </row>
    <row r="70" spans="1:15" s="33" customFormat="1" ht="40.5" customHeight="1">
      <c r="A70" s="15"/>
      <c r="B70" s="13" t="s">
        <v>79</v>
      </c>
      <c r="C70" s="15" t="s">
        <v>89</v>
      </c>
      <c r="D70" s="49">
        <f t="shared" si="1"/>
        <v>103979510</v>
      </c>
      <c r="E70" s="49">
        <f>E71+E72+E74+E91+E103+E104+E105+E106+E107+E108+E109+E110+E111+E113+E115+E117+E112</f>
        <v>103979510</v>
      </c>
      <c r="F70" s="49">
        <f>F71+F72+F74+F91+F103+F104+F105+F106+F107+F108+F109+F110+F111+F113+F115+F117+F112</f>
        <v>4349690</v>
      </c>
      <c r="G70" s="49">
        <f>G71+G72+G74+G91+G103+G104+G105+G106+G107+G108+G109+G110+G111+G113+G115+G117+G112</f>
        <v>634180</v>
      </c>
      <c r="H70" s="49">
        <f>SUM(H72:H118)+H71-H89</f>
        <v>0</v>
      </c>
      <c r="I70" s="49">
        <f>J70+M70</f>
        <v>100000</v>
      </c>
      <c r="J70" s="49">
        <f t="shared" ref="J70:N70" si="7">SUM(J72:J118)+J71-J89</f>
        <v>100000</v>
      </c>
      <c r="K70" s="49">
        <f t="shared" si="7"/>
        <v>40000</v>
      </c>
      <c r="L70" s="49">
        <f t="shared" si="7"/>
        <v>7000</v>
      </c>
      <c r="M70" s="49">
        <f t="shared" si="7"/>
        <v>0</v>
      </c>
      <c r="N70" s="49">
        <f t="shared" si="7"/>
        <v>0</v>
      </c>
      <c r="O70" s="49">
        <f>D70+I70</f>
        <v>104079510</v>
      </c>
    </row>
    <row r="71" spans="1:15" s="19" customFormat="1" ht="30" customHeight="1">
      <c r="A71" s="27"/>
      <c r="B71" s="48">
        <v>10116</v>
      </c>
      <c r="C71" s="38" t="s">
        <v>5</v>
      </c>
      <c r="D71" s="49">
        <f t="shared" si="1"/>
        <v>3061000</v>
      </c>
      <c r="E71" s="56">
        <v>3061000</v>
      </c>
      <c r="F71" s="56">
        <v>2060890</v>
      </c>
      <c r="G71" s="56">
        <v>228980</v>
      </c>
      <c r="H71" s="56"/>
      <c r="I71" s="49">
        <f t="shared" ref="I71:I118" si="8">J71+M71</f>
        <v>0</v>
      </c>
      <c r="J71" s="56"/>
      <c r="K71" s="56"/>
      <c r="L71" s="56"/>
      <c r="M71" s="56"/>
      <c r="N71" s="56"/>
      <c r="O71" s="55">
        <f>D71+I71</f>
        <v>3061000</v>
      </c>
    </row>
    <row r="72" spans="1:15" s="19" customFormat="1" ht="30" customHeight="1">
      <c r="A72" s="27"/>
      <c r="B72" s="48">
        <v>70303</v>
      </c>
      <c r="C72" s="46" t="s">
        <v>147</v>
      </c>
      <c r="D72" s="49">
        <f t="shared" ref="D72:D136" si="9">E72+H72</f>
        <v>560100</v>
      </c>
      <c r="E72" s="55">
        <f>E73</f>
        <v>560100</v>
      </c>
      <c r="F72" s="55"/>
      <c r="G72" s="55"/>
      <c r="H72" s="55"/>
      <c r="I72" s="49">
        <f t="shared" si="8"/>
        <v>0</v>
      </c>
      <c r="J72" s="55"/>
      <c r="K72" s="55"/>
      <c r="L72" s="55"/>
      <c r="M72" s="55"/>
      <c r="N72" s="55"/>
      <c r="O72" s="55">
        <f>D72+I72</f>
        <v>560100</v>
      </c>
    </row>
    <row r="73" spans="1:15" s="19" customFormat="1" ht="69" customHeight="1">
      <c r="A73" s="27"/>
      <c r="B73" s="48">
        <v>70303</v>
      </c>
      <c r="C73" s="35" t="s">
        <v>134</v>
      </c>
      <c r="D73" s="49">
        <f t="shared" si="9"/>
        <v>560100</v>
      </c>
      <c r="E73" s="55">
        <v>560100</v>
      </c>
      <c r="F73" s="55"/>
      <c r="G73" s="55"/>
      <c r="H73" s="55"/>
      <c r="I73" s="49">
        <f t="shared" si="8"/>
        <v>0</v>
      </c>
      <c r="J73" s="55"/>
      <c r="K73" s="55"/>
      <c r="L73" s="55"/>
      <c r="M73" s="55"/>
      <c r="N73" s="55"/>
      <c r="O73" s="55">
        <f>D73+I73</f>
        <v>560100</v>
      </c>
    </row>
    <row r="74" spans="1:15" s="19" customFormat="1" ht="24.75" customHeight="1">
      <c r="A74" s="27"/>
      <c r="B74" s="48">
        <v>90200</v>
      </c>
      <c r="C74" s="46" t="s">
        <v>93</v>
      </c>
      <c r="D74" s="49">
        <f t="shared" si="9"/>
        <v>11441500</v>
      </c>
      <c r="E74" s="55">
        <f>E75</f>
        <v>11441500</v>
      </c>
      <c r="F74" s="55"/>
      <c r="G74" s="55"/>
      <c r="H74" s="55"/>
      <c r="I74" s="49">
        <f t="shared" si="8"/>
        <v>0</v>
      </c>
      <c r="J74" s="55"/>
      <c r="K74" s="55"/>
      <c r="L74" s="55"/>
      <c r="M74" s="55"/>
      <c r="N74" s="55"/>
      <c r="O74" s="55">
        <f t="shared" ref="O74" si="10">O76+O77+O77+O78+O79+O80+O81+O82+O83+O84+O85+O86+O87+O88+O90</f>
        <v>11498500</v>
      </c>
    </row>
    <row r="75" spans="1:15" s="19" customFormat="1" ht="30.75" customHeight="1">
      <c r="A75" s="27"/>
      <c r="B75" s="48">
        <v>90200</v>
      </c>
      <c r="C75" s="46" t="s">
        <v>94</v>
      </c>
      <c r="D75" s="49">
        <f t="shared" si="9"/>
        <v>11441500</v>
      </c>
      <c r="E75" s="55">
        <f>E76+E77+E78+E79+E80+E81+E82+E83+E84+E85+E86+E87+E88+E90</f>
        <v>11441500</v>
      </c>
      <c r="F75" s="55"/>
      <c r="G75" s="55"/>
      <c r="H75" s="55"/>
      <c r="I75" s="49">
        <f t="shared" si="8"/>
        <v>0</v>
      </c>
      <c r="J75" s="55"/>
      <c r="K75" s="55"/>
      <c r="L75" s="55"/>
      <c r="M75" s="55"/>
      <c r="N75" s="55"/>
      <c r="O75" s="55">
        <f>D75+I75</f>
        <v>11441500</v>
      </c>
    </row>
    <row r="76" spans="1:15" s="33" customFormat="1" ht="66.75" customHeight="1">
      <c r="A76" s="32"/>
      <c r="B76" s="48">
        <v>90201</v>
      </c>
      <c r="C76" s="27" t="s">
        <v>84</v>
      </c>
      <c r="D76" s="49">
        <f t="shared" si="9"/>
        <v>8000000</v>
      </c>
      <c r="E76" s="55">
        <v>8000000</v>
      </c>
      <c r="F76" s="55"/>
      <c r="G76" s="55"/>
      <c r="H76" s="55"/>
      <c r="I76" s="49">
        <f t="shared" si="8"/>
        <v>0</v>
      </c>
      <c r="J76" s="55"/>
      <c r="K76" s="55"/>
      <c r="L76" s="55"/>
      <c r="M76" s="55"/>
      <c r="N76" s="55"/>
      <c r="O76" s="55">
        <f t="shared" ref="O76:O106" si="11">D76+I76</f>
        <v>8000000</v>
      </c>
    </row>
    <row r="77" spans="1:15" s="33" customFormat="1" ht="67.5" customHeight="1">
      <c r="A77" s="32"/>
      <c r="B77" s="48">
        <v>90202</v>
      </c>
      <c r="C77" s="36" t="s">
        <v>40</v>
      </c>
      <c r="D77" s="49">
        <f t="shared" si="9"/>
        <v>57000</v>
      </c>
      <c r="E77" s="55">
        <v>57000</v>
      </c>
      <c r="F77" s="55"/>
      <c r="G77" s="55"/>
      <c r="H77" s="55"/>
      <c r="I77" s="49">
        <f t="shared" si="8"/>
        <v>0</v>
      </c>
      <c r="J77" s="55"/>
      <c r="K77" s="55"/>
      <c r="L77" s="55"/>
      <c r="M77" s="55"/>
      <c r="N77" s="55"/>
      <c r="O77" s="55">
        <f t="shared" si="11"/>
        <v>57000</v>
      </c>
    </row>
    <row r="78" spans="1:15" s="33" customFormat="1" ht="82.5" customHeight="1">
      <c r="A78" s="32"/>
      <c r="B78" s="48">
        <v>90203</v>
      </c>
      <c r="C78" s="36" t="s">
        <v>41</v>
      </c>
      <c r="D78" s="49">
        <f t="shared" si="9"/>
        <v>100000</v>
      </c>
      <c r="E78" s="55">
        <v>100000</v>
      </c>
      <c r="F78" s="55"/>
      <c r="G78" s="55"/>
      <c r="H78" s="55"/>
      <c r="I78" s="49">
        <f t="shared" si="8"/>
        <v>0</v>
      </c>
      <c r="J78" s="55"/>
      <c r="K78" s="55"/>
      <c r="L78" s="55"/>
      <c r="M78" s="55">
        <f>99000-99000</f>
        <v>0</v>
      </c>
      <c r="N78" s="55">
        <f>99000-99000</f>
        <v>0</v>
      </c>
      <c r="O78" s="55">
        <f t="shared" si="11"/>
        <v>100000</v>
      </c>
    </row>
    <row r="79" spans="1:15" s="33" customFormat="1" ht="66" customHeight="1">
      <c r="A79" s="32"/>
      <c r="B79" s="48">
        <v>90204</v>
      </c>
      <c r="C79" s="27" t="s">
        <v>42</v>
      </c>
      <c r="D79" s="49">
        <f t="shared" si="9"/>
        <v>1300000</v>
      </c>
      <c r="E79" s="55">
        <v>1300000</v>
      </c>
      <c r="F79" s="55"/>
      <c r="G79" s="55"/>
      <c r="H79" s="55"/>
      <c r="I79" s="49">
        <f t="shared" si="8"/>
        <v>0</v>
      </c>
      <c r="J79" s="55"/>
      <c r="K79" s="55"/>
      <c r="L79" s="55"/>
      <c r="M79" s="55"/>
      <c r="N79" s="55"/>
      <c r="O79" s="55">
        <f t="shared" si="11"/>
        <v>1300000</v>
      </c>
    </row>
    <row r="80" spans="1:15" s="33" customFormat="1" ht="66.75" customHeight="1">
      <c r="A80" s="32"/>
      <c r="B80" s="48">
        <v>90205</v>
      </c>
      <c r="C80" s="27" t="s">
        <v>43</v>
      </c>
      <c r="D80" s="49">
        <f t="shared" si="9"/>
        <v>1000</v>
      </c>
      <c r="E80" s="55">
        <v>1000</v>
      </c>
      <c r="F80" s="55"/>
      <c r="G80" s="55"/>
      <c r="H80" s="55"/>
      <c r="I80" s="49">
        <f t="shared" si="8"/>
        <v>0</v>
      </c>
      <c r="J80" s="55"/>
      <c r="K80" s="55"/>
      <c r="L80" s="55"/>
      <c r="M80" s="55"/>
      <c r="N80" s="55"/>
      <c r="O80" s="55">
        <f t="shared" si="11"/>
        <v>1000</v>
      </c>
    </row>
    <row r="81" spans="1:15" s="33" customFormat="1" ht="66" customHeight="1">
      <c r="A81" s="32"/>
      <c r="B81" s="48">
        <v>90206</v>
      </c>
      <c r="C81" s="27" t="s">
        <v>44</v>
      </c>
      <c r="D81" s="49">
        <f t="shared" si="9"/>
        <v>0</v>
      </c>
      <c r="E81" s="55">
        <v>0</v>
      </c>
      <c r="F81" s="55"/>
      <c r="G81" s="55"/>
      <c r="H81" s="55"/>
      <c r="I81" s="49">
        <f t="shared" si="8"/>
        <v>0</v>
      </c>
      <c r="J81" s="55"/>
      <c r="K81" s="55"/>
      <c r="L81" s="55"/>
      <c r="M81" s="55"/>
      <c r="N81" s="55"/>
      <c r="O81" s="55">
        <f t="shared" si="11"/>
        <v>0</v>
      </c>
    </row>
    <row r="82" spans="1:15" s="33" customFormat="1" ht="67.5" customHeight="1">
      <c r="A82" s="32"/>
      <c r="B82" s="48">
        <v>90207</v>
      </c>
      <c r="C82" s="37" t="s">
        <v>85</v>
      </c>
      <c r="D82" s="49">
        <f t="shared" si="9"/>
        <v>800000</v>
      </c>
      <c r="E82" s="55">
        <v>800000</v>
      </c>
      <c r="F82" s="55"/>
      <c r="G82" s="55"/>
      <c r="H82" s="55"/>
      <c r="I82" s="49">
        <f t="shared" si="8"/>
        <v>0</v>
      </c>
      <c r="J82" s="55"/>
      <c r="K82" s="55"/>
      <c r="L82" s="55"/>
      <c r="M82" s="55"/>
      <c r="N82" s="55"/>
      <c r="O82" s="55">
        <f t="shared" si="11"/>
        <v>800000</v>
      </c>
    </row>
    <row r="83" spans="1:15" s="33" customFormat="1" ht="67.5" customHeight="1">
      <c r="A83" s="32"/>
      <c r="B83" s="48">
        <v>90208</v>
      </c>
      <c r="C83" s="27" t="s">
        <v>45</v>
      </c>
      <c r="D83" s="49">
        <f t="shared" si="9"/>
        <v>4000</v>
      </c>
      <c r="E83" s="55">
        <v>4000</v>
      </c>
      <c r="F83" s="55"/>
      <c r="G83" s="55"/>
      <c r="H83" s="55"/>
      <c r="I83" s="49">
        <f t="shared" si="8"/>
        <v>0</v>
      </c>
      <c r="J83" s="55"/>
      <c r="K83" s="55"/>
      <c r="L83" s="55"/>
      <c r="M83" s="55"/>
      <c r="N83" s="55"/>
      <c r="O83" s="55">
        <f t="shared" si="11"/>
        <v>4000</v>
      </c>
    </row>
    <row r="84" spans="1:15" s="33" customFormat="1" ht="68.25" customHeight="1">
      <c r="A84" s="32"/>
      <c r="B84" s="48">
        <v>90209</v>
      </c>
      <c r="C84" s="27" t="s">
        <v>46</v>
      </c>
      <c r="D84" s="49">
        <f t="shared" si="9"/>
        <v>12500</v>
      </c>
      <c r="E84" s="55">
        <v>12500</v>
      </c>
      <c r="F84" s="55"/>
      <c r="G84" s="55"/>
      <c r="H84" s="55"/>
      <c r="I84" s="49">
        <f t="shared" si="8"/>
        <v>0</v>
      </c>
      <c r="J84" s="55"/>
      <c r="K84" s="55"/>
      <c r="L84" s="55"/>
      <c r="M84" s="55"/>
      <c r="N84" s="55"/>
      <c r="O84" s="55">
        <f t="shared" si="11"/>
        <v>12500</v>
      </c>
    </row>
    <row r="85" spans="1:15" s="33" customFormat="1" ht="84" customHeight="1">
      <c r="A85" s="32"/>
      <c r="B85" s="48">
        <v>90210</v>
      </c>
      <c r="C85" s="27" t="s">
        <v>117</v>
      </c>
      <c r="D85" s="49">
        <f t="shared" si="9"/>
        <v>1000</v>
      </c>
      <c r="E85" s="55">
        <v>1000</v>
      </c>
      <c r="F85" s="55"/>
      <c r="G85" s="55"/>
      <c r="H85" s="55"/>
      <c r="I85" s="49">
        <f t="shared" si="8"/>
        <v>0</v>
      </c>
      <c r="J85" s="55"/>
      <c r="K85" s="55"/>
      <c r="L85" s="55"/>
      <c r="M85" s="55"/>
      <c r="N85" s="55"/>
      <c r="O85" s="55">
        <f t="shared" si="11"/>
        <v>1000</v>
      </c>
    </row>
    <row r="86" spans="1:15" s="33" customFormat="1" ht="33" customHeight="1">
      <c r="A86" s="32"/>
      <c r="B86" s="48">
        <v>90212</v>
      </c>
      <c r="C86" s="27" t="s">
        <v>118</v>
      </c>
      <c r="D86" s="49">
        <f t="shared" si="9"/>
        <v>60000</v>
      </c>
      <c r="E86" s="55">
        <v>60000</v>
      </c>
      <c r="F86" s="55"/>
      <c r="G86" s="55"/>
      <c r="H86" s="55"/>
      <c r="I86" s="49">
        <f t="shared" si="8"/>
        <v>0</v>
      </c>
      <c r="J86" s="55"/>
      <c r="K86" s="55"/>
      <c r="L86" s="55"/>
      <c r="M86" s="55"/>
      <c r="N86" s="55"/>
      <c r="O86" s="55">
        <f t="shared" si="11"/>
        <v>60000</v>
      </c>
    </row>
    <row r="87" spans="1:15" s="33" customFormat="1" ht="25.5" customHeight="1">
      <c r="A87" s="32"/>
      <c r="B87" s="48">
        <v>90214</v>
      </c>
      <c r="C87" s="27" t="s">
        <v>47</v>
      </c>
      <c r="D87" s="49">
        <f t="shared" si="9"/>
        <v>600000</v>
      </c>
      <c r="E87" s="55">
        <v>600000</v>
      </c>
      <c r="F87" s="55"/>
      <c r="G87" s="55"/>
      <c r="H87" s="55"/>
      <c r="I87" s="49">
        <f t="shared" si="8"/>
        <v>0</v>
      </c>
      <c r="J87" s="55"/>
      <c r="K87" s="55"/>
      <c r="L87" s="55"/>
      <c r="M87" s="55"/>
      <c r="N87" s="55"/>
      <c r="O87" s="55">
        <f t="shared" si="11"/>
        <v>600000</v>
      </c>
    </row>
    <row r="88" spans="1:15" s="33" customFormat="1" ht="30.75" customHeight="1">
      <c r="A88" s="32"/>
      <c r="B88" s="48">
        <v>90215</v>
      </c>
      <c r="C88" s="27" t="s">
        <v>119</v>
      </c>
      <c r="D88" s="49">
        <f t="shared" si="9"/>
        <v>500000</v>
      </c>
      <c r="E88" s="55">
        <v>500000</v>
      </c>
      <c r="F88" s="55"/>
      <c r="G88" s="55"/>
      <c r="H88" s="55"/>
      <c r="I88" s="49">
        <f t="shared" si="8"/>
        <v>0</v>
      </c>
      <c r="J88" s="55"/>
      <c r="K88" s="55"/>
      <c r="L88" s="55"/>
      <c r="M88" s="55"/>
      <c r="N88" s="55"/>
      <c r="O88" s="55">
        <f t="shared" si="11"/>
        <v>500000</v>
      </c>
    </row>
    <row r="89" spans="1:15" s="22" customFormat="1" ht="15.75" customHeight="1">
      <c r="A89" s="14"/>
      <c r="B89" s="54"/>
      <c r="C89" s="14"/>
      <c r="D89" s="49"/>
      <c r="E89" s="57"/>
      <c r="F89" s="57"/>
      <c r="G89" s="57"/>
      <c r="H89" s="57"/>
      <c r="I89" s="49"/>
      <c r="J89" s="57"/>
      <c r="K89" s="57"/>
      <c r="L89" s="57"/>
      <c r="M89" s="57"/>
      <c r="N89" s="57"/>
      <c r="O89" s="57"/>
    </row>
    <row r="90" spans="1:15" s="33" customFormat="1" ht="36" customHeight="1">
      <c r="A90" s="32"/>
      <c r="B90" s="48">
        <v>90216</v>
      </c>
      <c r="C90" s="27" t="s">
        <v>110</v>
      </c>
      <c r="D90" s="49">
        <f t="shared" si="9"/>
        <v>6000</v>
      </c>
      <c r="E90" s="55">
        <v>6000</v>
      </c>
      <c r="F90" s="55"/>
      <c r="G90" s="55"/>
      <c r="H90" s="55"/>
      <c r="I90" s="49">
        <f t="shared" si="8"/>
        <v>0</v>
      </c>
      <c r="J90" s="55"/>
      <c r="K90" s="55"/>
      <c r="L90" s="55"/>
      <c r="M90" s="55"/>
      <c r="N90" s="55"/>
      <c r="O90" s="55">
        <f t="shared" si="11"/>
        <v>6000</v>
      </c>
    </row>
    <row r="91" spans="1:15" s="33" customFormat="1" ht="33.75" customHeight="1">
      <c r="A91" s="32"/>
      <c r="B91" s="48"/>
      <c r="C91" s="38" t="s">
        <v>95</v>
      </c>
      <c r="D91" s="49">
        <f t="shared" si="9"/>
        <v>66040000</v>
      </c>
      <c r="E91" s="55">
        <f>E92</f>
        <v>66040000</v>
      </c>
      <c r="F91" s="55"/>
      <c r="G91" s="55"/>
      <c r="H91" s="55"/>
      <c r="I91" s="49">
        <f t="shared" si="8"/>
        <v>0</v>
      </c>
      <c r="J91" s="55"/>
      <c r="K91" s="55"/>
      <c r="L91" s="55"/>
      <c r="M91" s="55"/>
      <c r="N91" s="55"/>
      <c r="O91" s="55">
        <f>O93+O94+O95+O96+O97+O98+O99+O100+O102</f>
        <v>63786600</v>
      </c>
    </row>
    <row r="92" spans="1:15" s="33" customFormat="1" ht="26.25" customHeight="1">
      <c r="A92" s="32"/>
      <c r="B92" s="60"/>
      <c r="C92" s="27" t="s">
        <v>96</v>
      </c>
      <c r="D92" s="49">
        <f t="shared" si="9"/>
        <v>66040000</v>
      </c>
      <c r="E92" s="55">
        <f>E93+E94+E95+E96+E97+E98+E99+E100+E101+E102</f>
        <v>66040000</v>
      </c>
      <c r="F92" s="55"/>
      <c r="G92" s="55"/>
      <c r="H92" s="55"/>
      <c r="I92" s="49">
        <f t="shared" si="8"/>
        <v>0</v>
      </c>
      <c r="J92" s="55"/>
      <c r="K92" s="55"/>
      <c r="L92" s="55"/>
      <c r="M92" s="55"/>
      <c r="N92" s="55"/>
      <c r="O92" s="55">
        <f>O91</f>
        <v>63786600</v>
      </c>
    </row>
    <row r="93" spans="1:15" s="33" customFormat="1" ht="33.75" customHeight="1">
      <c r="A93" s="32"/>
      <c r="B93" s="48">
        <v>90302</v>
      </c>
      <c r="C93" s="27" t="s">
        <v>120</v>
      </c>
      <c r="D93" s="49">
        <f t="shared" si="9"/>
        <v>650000</v>
      </c>
      <c r="E93" s="55">
        <v>650000</v>
      </c>
      <c r="F93" s="55"/>
      <c r="G93" s="55"/>
      <c r="H93" s="55"/>
      <c r="I93" s="49">
        <f t="shared" si="8"/>
        <v>0</v>
      </c>
      <c r="J93" s="55"/>
      <c r="K93" s="55"/>
      <c r="L93" s="55"/>
      <c r="M93" s="55"/>
      <c r="N93" s="55"/>
      <c r="O93" s="55">
        <f t="shared" si="11"/>
        <v>650000</v>
      </c>
    </row>
    <row r="94" spans="1:15" s="33" customFormat="1" ht="33.75" customHeight="1">
      <c r="A94" s="32"/>
      <c r="B94" s="48">
        <v>90303</v>
      </c>
      <c r="C94" s="27" t="s">
        <v>86</v>
      </c>
      <c r="D94" s="49">
        <f t="shared" si="9"/>
        <v>600000</v>
      </c>
      <c r="E94" s="55">
        <v>600000</v>
      </c>
      <c r="F94" s="55"/>
      <c r="G94" s="55"/>
      <c r="H94" s="55"/>
      <c r="I94" s="49">
        <f t="shared" si="8"/>
        <v>0</v>
      </c>
      <c r="J94" s="55"/>
      <c r="K94" s="55"/>
      <c r="L94" s="55"/>
      <c r="M94" s="55"/>
      <c r="N94" s="55"/>
      <c r="O94" s="55">
        <f t="shared" si="11"/>
        <v>600000</v>
      </c>
    </row>
    <row r="95" spans="1:15" s="33" customFormat="1" ht="33.75" customHeight="1">
      <c r="A95" s="32"/>
      <c r="B95" s="48">
        <v>90304</v>
      </c>
      <c r="C95" s="27" t="s">
        <v>63</v>
      </c>
      <c r="D95" s="49">
        <f t="shared" si="9"/>
        <v>32000000</v>
      </c>
      <c r="E95" s="55">
        <v>32000000</v>
      </c>
      <c r="F95" s="55"/>
      <c r="G95" s="55"/>
      <c r="H95" s="55"/>
      <c r="I95" s="49">
        <f t="shared" si="8"/>
        <v>0</v>
      </c>
      <c r="J95" s="55"/>
      <c r="K95" s="55"/>
      <c r="L95" s="55"/>
      <c r="M95" s="55"/>
      <c r="N95" s="55"/>
      <c r="O95" s="55">
        <f t="shared" si="11"/>
        <v>32000000</v>
      </c>
    </row>
    <row r="96" spans="1:15" s="33" customFormat="1" ht="33.75" customHeight="1">
      <c r="A96" s="32"/>
      <c r="B96" s="48">
        <v>90305</v>
      </c>
      <c r="C96" s="27" t="s">
        <v>61</v>
      </c>
      <c r="D96" s="49">
        <f t="shared" si="9"/>
        <v>2000000</v>
      </c>
      <c r="E96" s="55">
        <v>2000000</v>
      </c>
      <c r="F96" s="55"/>
      <c r="G96" s="55"/>
      <c r="H96" s="55"/>
      <c r="I96" s="49">
        <f t="shared" si="8"/>
        <v>0</v>
      </c>
      <c r="J96" s="55"/>
      <c r="K96" s="55"/>
      <c r="L96" s="55"/>
      <c r="M96" s="55"/>
      <c r="N96" s="55"/>
      <c r="O96" s="55">
        <f t="shared" si="11"/>
        <v>2000000</v>
      </c>
    </row>
    <row r="97" spans="1:15" s="33" customFormat="1" ht="33.75" customHeight="1">
      <c r="A97" s="32"/>
      <c r="B97" s="48">
        <v>90306</v>
      </c>
      <c r="C97" s="27" t="s">
        <v>87</v>
      </c>
      <c r="D97" s="49">
        <f t="shared" si="9"/>
        <v>5500000</v>
      </c>
      <c r="E97" s="55">
        <v>5500000</v>
      </c>
      <c r="F97" s="55"/>
      <c r="G97" s="55"/>
      <c r="H97" s="55"/>
      <c r="I97" s="49">
        <f t="shared" si="8"/>
        <v>0</v>
      </c>
      <c r="J97" s="55"/>
      <c r="K97" s="55"/>
      <c r="L97" s="55"/>
      <c r="M97" s="55"/>
      <c r="N97" s="55"/>
      <c r="O97" s="55">
        <f t="shared" si="11"/>
        <v>5500000</v>
      </c>
    </row>
    <row r="98" spans="1:15" s="33" customFormat="1" ht="33.75" customHeight="1">
      <c r="A98" s="32"/>
      <c r="B98" s="48">
        <v>90307</v>
      </c>
      <c r="C98" s="27" t="s">
        <v>38</v>
      </c>
      <c r="D98" s="49">
        <f t="shared" si="9"/>
        <v>750000</v>
      </c>
      <c r="E98" s="55">
        <v>750000</v>
      </c>
      <c r="F98" s="55"/>
      <c r="G98" s="55"/>
      <c r="H98" s="55"/>
      <c r="I98" s="49">
        <f t="shared" si="8"/>
        <v>0</v>
      </c>
      <c r="J98" s="55"/>
      <c r="K98" s="55"/>
      <c r="L98" s="55"/>
      <c r="M98" s="55"/>
      <c r="N98" s="55"/>
      <c r="O98" s="55">
        <f t="shared" si="11"/>
        <v>750000</v>
      </c>
    </row>
    <row r="99" spans="1:15" s="33" customFormat="1" ht="33.75" customHeight="1">
      <c r="A99" s="32"/>
      <c r="B99" s="48">
        <v>90308</v>
      </c>
      <c r="C99" s="27" t="s">
        <v>62</v>
      </c>
      <c r="D99" s="49">
        <f t="shared" si="9"/>
        <v>70000</v>
      </c>
      <c r="E99" s="55">
        <v>70000</v>
      </c>
      <c r="F99" s="55"/>
      <c r="G99" s="55"/>
      <c r="H99" s="55"/>
      <c r="I99" s="49">
        <f t="shared" si="8"/>
        <v>0</v>
      </c>
      <c r="J99" s="55"/>
      <c r="K99" s="55"/>
      <c r="L99" s="55"/>
      <c r="M99" s="55"/>
      <c r="N99" s="55"/>
      <c r="O99" s="55">
        <f t="shared" si="11"/>
        <v>70000</v>
      </c>
    </row>
    <row r="100" spans="1:15" s="33" customFormat="1" ht="33.75" customHeight="1">
      <c r="A100" s="32"/>
      <c r="B100" s="48">
        <v>90401</v>
      </c>
      <c r="C100" s="27" t="s">
        <v>24</v>
      </c>
      <c r="D100" s="49">
        <f t="shared" si="9"/>
        <v>9294600</v>
      </c>
      <c r="E100" s="55">
        <v>9294600</v>
      </c>
      <c r="F100" s="55"/>
      <c r="G100" s="55"/>
      <c r="H100" s="55"/>
      <c r="I100" s="49">
        <f t="shared" si="8"/>
        <v>0</v>
      </c>
      <c r="J100" s="55"/>
      <c r="K100" s="55"/>
      <c r="L100" s="55"/>
      <c r="M100" s="55"/>
      <c r="N100" s="55"/>
      <c r="O100" s="55">
        <f t="shared" si="11"/>
        <v>9294600</v>
      </c>
    </row>
    <row r="101" spans="1:15" s="33" customFormat="1" ht="33.75" customHeight="1">
      <c r="A101" s="27"/>
      <c r="B101" s="48">
        <v>90413</v>
      </c>
      <c r="C101" s="27" t="s">
        <v>146</v>
      </c>
      <c r="D101" s="49">
        <f>E101+H101</f>
        <v>2253400</v>
      </c>
      <c r="E101" s="55">
        <v>2253400</v>
      </c>
      <c r="F101" s="56"/>
      <c r="G101" s="56"/>
      <c r="H101" s="56"/>
      <c r="I101" s="49">
        <f>J101+M101</f>
        <v>0</v>
      </c>
      <c r="J101" s="56"/>
      <c r="K101" s="55"/>
      <c r="L101" s="56"/>
      <c r="M101" s="56"/>
      <c r="N101" s="56"/>
      <c r="O101" s="55">
        <f t="shared" si="11"/>
        <v>2253400</v>
      </c>
    </row>
    <row r="102" spans="1:15" s="33" customFormat="1" ht="33.75" customHeight="1">
      <c r="A102" s="32"/>
      <c r="B102" s="48">
        <v>91300</v>
      </c>
      <c r="C102" s="27" t="s">
        <v>121</v>
      </c>
      <c r="D102" s="49">
        <f t="shared" si="9"/>
        <v>12922000</v>
      </c>
      <c r="E102" s="55">
        <v>12922000</v>
      </c>
      <c r="F102" s="55"/>
      <c r="G102" s="55"/>
      <c r="H102" s="55"/>
      <c r="I102" s="49">
        <f t="shared" si="8"/>
        <v>0</v>
      </c>
      <c r="J102" s="55"/>
      <c r="K102" s="55"/>
      <c r="L102" s="55"/>
      <c r="M102" s="55"/>
      <c r="N102" s="55"/>
      <c r="O102" s="55">
        <f t="shared" si="11"/>
        <v>12922000</v>
      </c>
    </row>
    <row r="103" spans="1:15" s="33" customFormat="1" ht="33.75" customHeight="1">
      <c r="A103" s="32"/>
      <c r="B103" s="48">
        <v>90405</v>
      </c>
      <c r="C103" s="27" t="s">
        <v>60</v>
      </c>
      <c r="D103" s="49">
        <f t="shared" si="9"/>
        <v>15888600</v>
      </c>
      <c r="E103" s="55">
        <v>15888600</v>
      </c>
      <c r="F103" s="55"/>
      <c r="G103" s="55"/>
      <c r="H103" s="55"/>
      <c r="I103" s="49">
        <f t="shared" si="8"/>
        <v>0</v>
      </c>
      <c r="J103" s="55"/>
      <c r="K103" s="55"/>
      <c r="L103" s="55"/>
      <c r="M103" s="55"/>
      <c r="N103" s="55"/>
      <c r="O103" s="55">
        <f t="shared" si="11"/>
        <v>15888600</v>
      </c>
    </row>
    <row r="104" spans="1:15" s="33" customFormat="1" ht="35.25" customHeight="1">
      <c r="A104" s="32"/>
      <c r="B104" s="48">
        <v>90406</v>
      </c>
      <c r="C104" s="27" t="s">
        <v>122</v>
      </c>
      <c r="D104" s="49">
        <f t="shared" si="9"/>
        <v>36000</v>
      </c>
      <c r="E104" s="55">
        <v>36000</v>
      </c>
      <c r="F104" s="55"/>
      <c r="G104" s="55"/>
      <c r="H104" s="55"/>
      <c r="I104" s="49">
        <f t="shared" si="8"/>
        <v>0</v>
      </c>
      <c r="J104" s="55"/>
      <c r="K104" s="55"/>
      <c r="L104" s="55"/>
      <c r="M104" s="55"/>
      <c r="N104" s="55"/>
      <c r="O104" s="55">
        <f t="shared" si="11"/>
        <v>36000</v>
      </c>
    </row>
    <row r="105" spans="1:15" s="33" customFormat="1" ht="36" customHeight="1">
      <c r="A105" s="32"/>
      <c r="B105" s="48">
        <v>90407</v>
      </c>
      <c r="C105" s="27" t="s">
        <v>137</v>
      </c>
      <c r="D105" s="49">
        <f t="shared" si="9"/>
        <v>45000</v>
      </c>
      <c r="E105" s="55">
        <v>45000</v>
      </c>
      <c r="F105" s="55"/>
      <c r="G105" s="55"/>
      <c r="H105" s="55"/>
      <c r="I105" s="49">
        <f t="shared" si="8"/>
        <v>0</v>
      </c>
      <c r="J105" s="55"/>
      <c r="K105" s="55"/>
      <c r="L105" s="55"/>
      <c r="M105" s="55"/>
      <c r="N105" s="55"/>
      <c r="O105" s="55">
        <f t="shared" si="11"/>
        <v>45000</v>
      </c>
    </row>
    <row r="106" spans="1:15" s="33" customFormat="1" ht="26.25" customHeight="1">
      <c r="A106" s="32"/>
      <c r="B106" s="48">
        <v>90417</v>
      </c>
      <c r="C106" s="27" t="s">
        <v>88</v>
      </c>
      <c r="D106" s="49">
        <f t="shared" si="9"/>
        <v>84800</v>
      </c>
      <c r="E106" s="55">
        <v>84800</v>
      </c>
      <c r="F106" s="55"/>
      <c r="G106" s="55"/>
      <c r="H106" s="55"/>
      <c r="I106" s="49">
        <f t="shared" si="8"/>
        <v>0</v>
      </c>
      <c r="J106" s="55"/>
      <c r="K106" s="55"/>
      <c r="L106" s="55"/>
      <c r="M106" s="55"/>
      <c r="N106" s="55"/>
      <c r="O106" s="55">
        <f t="shared" si="11"/>
        <v>84800</v>
      </c>
    </row>
    <row r="107" spans="1:15" s="19" customFormat="1" ht="26.25" customHeight="1">
      <c r="A107" s="27"/>
      <c r="B107" s="48">
        <v>90412</v>
      </c>
      <c r="C107" s="27" t="s">
        <v>35</v>
      </c>
      <c r="D107" s="49">
        <f t="shared" si="9"/>
        <v>53000</v>
      </c>
      <c r="E107" s="55">
        <v>53000</v>
      </c>
      <c r="F107" s="56"/>
      <c r="G107" s="56"/>
      <c r="H107" s="56"/>
      <c r="I107" s="49">
        <f t="shared" si="8"/>
        <v>0</v>
      </c>
      <c r="J107" s="56"/>
      <c r="K107" s="55"/>
      <c r="L107" s="56"/>
      <c r="M107" s="56"/>
      <c r="N107" s="56"/>
      <c r="O107" s="55">
        <f t="shared" ref="O107:O117" si="12">D107+I107</f>
        <v>53000</v>
      </c>
    </row>
    <row r="108" spans="1:15" s="19" customFormat="1" ht="36.75" customHeight="1">
      <c r="A108" s="27"/>
      <c r="B108" s="48">
        <v>91204</v>
      </c>
      <c r="C108" s="27" t="s">
        <v>148</v>
      </c>
      <c r="D108" s="49">
        <f t="shared" si="9"/>
        <v>2800000</v>
      </c>
      <c r="E108" s="55">
        <v>2800000</v>
      </c>
      <c r="F108" s="56">
        <v>1800800</v>
      </c>
      <c r="G108" s="56">
        <v>320000</v>
      </c>
      <c r="H108" s="56"/>
      <c r="I108" s="49">
        <f t="shared" si="8"/>
        <v>100000</v>
      </c>
      <c r="J108" s="56">
        <v>100000</v>
      </c>
      <c r="K108" s="55">
        <v>40000</v>
      </c>
      <c r="L108" s="56">
        <v>7000</v>
      </c>
      <c r="M108" s="56"/>
      <c r="N108" s="56"/>
      <c r="O108" s="55">
        <f t="shared" si="12"/>
        <v>2900000</v>
      </c>
    </row>
    <row r="109" spans="1:15" s="19" customFormat="1" ht="71.25" customHeight="1">
      <c r="A109" s="27"/>
      <c r="B109" s="48">
        <v>91205</v>
      </c>
      <c r="C109" s="27" t="s">
        <v>70</v>
      </c>
      <c r="D109" s="49">
        <f t="shared" si="9"/>
        <v>550000</v>
      </c>
      <c r="E109" s="55">
        <v>550000</v>
      </c>
      <c r="F109" s="56"/>
      <c r="G109" s="56"/>
      <c r="H109" s="56"/>
      <c r="I109" s="49">
        <f t="shared" si="8"/>
        <v>0</v>
      </c>
      <c r="J109" s="56"/>
      <c r="K109" s="55"/>
      <c r="L109" s="56"/>
      <c r="M109" s="56"/>
      <c r="N109" s="56"/>
      <c r="O109" s="55">
        <f t="shared" si="12"/>
        <v>550000</v>
      </c>
    </row>
    <row r="110" spans="1:15" s="19" customFormat="1" ht="37.5" customHeight="1">
      <c r="A110" s="27"/>
      <c r="B110" s="60" t="s">
        <v>68</v>
      </c>
      <c r="C110" s="29" t="s">
        <v>69</v>
      </c>
      <c r="D110" s="49">
        <f t="shared" si="9"/>
        <v>800000</v>
      </c>
      <c r="E110" s="55">
        <v>800000</v>
      </c>
      <c r="F110" s="56">
        <v>488000</v>
      </c>
      <c r="G110" s="56">
        <v>85200</v>
      </c>
      <c r="H110" s="56"/>
      <c r="I110" s="49">
        <f t="shared" si="8"/>
        <v>0</v>
      </c>
      <c r="J110" s="56"/>
      <c r="K110" s="64"/>
      <c r="L110" s="56"/>
      <c r="M110" s="56"/>
      <c r="N110" s="56"/>
      <c r="O110" s="55">
        <f t="shared" si="12"/>
        <v>800000</v>
      </c>
    </row>
    <row r="111" spans="1:15" s="19" customFormat="1" ht="36" customHeight="1">
      <c r="A111" s="27"/>
      <c r="B111" s="48">
        <v>91207</v>
      </c>
      <c r="C111" s="27" t="s">
        <v>6</v>
      </c>
      <c r="D111" s="49">
        <f t="shared" si="9"/>
        <v>101230</v>
      </c>
      <c r="E111" s="55">
        <v>101230</v>
      </c>
      <c r="F111" s="56"/>
      <c r="G111" s="56"/>
      <c r="H111" s="56"/>
      <c r="I111" s="49">
        <f t="shared" si="8"/>
        <v>0</v>
      </c>
      <c r="J111" s="56"/>
      <c r="K111" s="55"/>
      <c r="L111" s="56"/>
      <c r="M111" s="56"/>
      <c r="N111" s="56"/>
      <c r="O111" s="55">
        <f t="shared" si="12"/>
        <v>101230</v>
      </c>
    </row>
    <row r="112" spans="1:15" s="19" customFormat="1" ht="21" customHeight="1">
      <c r="A112" s="27"/>
      <c r="B112" s="48">
        <v>91209</v>
      </c>
      <c r="C112" s="27" t="s">
        <v>154</v>
      </c>
      <c r="D112" s="49">
        <f t="shared" si="9"/>
        <v>50000</v>
      </c>
      <c r="E112" s="55">
        <v>50000</v>
      </c>
      <c r="F112" s="56"/>
      <c r="G112" s="56"/>
      <c r="H112" s="56"/>
      <c r="I112" s="49">
        <f t="shared" si="8"/>
        <v>0</v>
      </c>
      <c r="J112" s="56"/>
      <c r="K112" s="55"/>
      <c r="L112" s="56"/>
      <c r="M112" s="56"/>
      <c r="N112" s="56"/>
      <c r="O112" s="55">
        <f t="shared" si="12"/>
        <v>50000</v>
      </c>
    </row>
    <row r="113" spans="1:15" s="33" customFormat="1" ht="36" customHeight="1">
      <c r="A113" s="32"/>
      <c r="B113" s="48">
        <v>170102</v>
      </c>
      <c r="C113" s="27" t="s">
        <v>21</v>
      </c>
      <c r="D113" s="49">
        <f t="shared" si="9"/>
        <v>1655500</v>
      </c>
      <c r="E113" s="55">
        <f>E114</f>
        <v>1655500</v>
      </c>
      <c r="F113" s="55"/>
      <c r="G113" s="55"/>
      <c r="H113" s="55"/>
      <c r="I113" s="49">
        <f t="shared" si="8"/>
        <v>0</v>
      </c>
      <c r="J113" s="55"/>
      <c r="K113" s="55"/>
      <c r="L113" s="55"/>
      <c r="M113" s="55"/>
      <c r="N113" s="55"/>
      <c r="O113" s="55">
        <f t="shared" si="12"/>
        <v>1655500</v>
      </c>
    </row>
    <row r="114" spans="1:15" s="33" customFormat="1" ht="22.5" customHeight="1">
      <c r="A114" s="32"/>
      <c r="B114" s="48">
        <v>170102</v>
      </c>
      <c r="C114" s="27" t="s">
        <v>97</v>
      </c>
      <c r="D114" s="49">
        <f t="shared" si="9"/>
        <v>1655500</v>
      </c>
      <c r="E114" s="55">
        <v>1655500</v>
      </c>
      <c r="F114" s="55"/>
      <c r="G114" s="55"/>
      <c r="H114" s="55"/>
      <c r="I114" s="49">
        <f t="shared" si="8"/>
        <v>0</v>
      </c>
      <c r="J114" s="55"/>
      <c r="K114" s="55"/>
      <c r="L114" s="55"/>
      <c r="M114" s="55"/>
      <c r="N114" s="55"/>
      <c r="O114" s="55">
        <f t="shared" si="12"/>
        <v>1655500</v>
      </c>
    </row>
    <row r="115" spans="1:15" s="33" customFormat="1" ht="33.75" customHeight="1">
      <c r="A115" s="32"/>
      <c r="B115" s="48">
        <v>170302</v>
      </c>
      <c r="C115" s="27" t="s">
        <v>23</v>
      </c>
      <c r="D115" s="49">
        <f t="shared" si="9"/>
        <v>800000</v>
      </c>
      <c r="E115" s="55">
        <f>E116</f>
        <v>800000</v>
      </c>
      <c r="F115" s="55"/>
      <c r="G115" s="55"/>
      <c r="H115" s="55"/>
      <c r="I115" s="49">
        <f t="shared" si="8"/>
        <v>0</v>
      </c>
      <c r="J115" s="55"/>
      <c r="K115" s="55"/>
      <c r="L115" s="55"/>
      <c r="M115" s="55"/>
      <c r="N115" s="55"/>
      <c r="O115" s="55">
        <f t="shared" si="12"/>
        <v>800000</v>
      </c>
    </row>
    <row r="116" spans="1:15" s="33" customFormat="1" ht="23.25" customHeight="1">
      <c r="A116" s="32"/>
      <c r="B116" s="48">
        <v>170302</v>
      </c>
      <c r="C116" s="27" t="s">
        <v>98</v>
      </c>
      <c r="D116" s="49">
        <f t="shared" si="9"/>
        <v>800000</v>
      </c>
      <c r="E116" s="55">
        <v>800000</v>
      </c>
      <c r="F116" s="55"/>
      <c r="G116" s="55"/>
      <c r="H116" s="55"/>
      <c r="I116" s="49">
        <f t="shared" si="8"/>
        <v>0</v>
      </c>
      <c r="J116" s="55"/>
      <c r="K116" s="55"/>
      <c r="L116" s="55"/>
      <c r="M116" s="55"/>
      <c r="N116" s="55"/>
      <c r="O116" s="55">
        <f t="shared" si="12"/>
        <v>800000</v>
      </c>
    </row>
    <row r="117" spans="1:15" s="19" customFormat="1" ht="20.25" customHeight="1">
      <c r="A117" s="27"/>
      <c r="B117" s="48">
        <v>250404</v>
      </c>
      <c r="C117" s="27" t="s">
        <v>71</v>
      </c>
      <c r="D117" s="49">
        <f t="shared" si="9"/>
        <v>12780</v>
      </c>
      <c r="E117" s="55">
        <v>12780</v>
      </c>
      <c r="F117" s="56"/>
      <c r="G117" s="56"/>
      <c r="H117" s="56"/>
      <c r="I117" s="49">
        <f t="shared" si="8"/>
        <v>0</v>
      </c>
      <c r="J117" s="56"/>
      <c r="K117" s="55"/>
      <c r="L117" s="56"/>
      <c r="M117" s="56"/>
      <c r="N117" s="56"/>
      <c r="O117" s="55">
        <f t="shared" si="12"/>
        <v>12780</v>
      </c>
    </row>
    <row r="118" spans="1:15" s="19" customFormat="1" ht="23.25" customHeight="1">
      <c r="A118" s="27"/>
      <c r="B118" s="48"/>
      <c r="C118" s="27"/>
      <c r="D118" s="49"/>
      <c r="E118" s="55"/>
      <c r="F118" s="56"/>
      <c r="G118" s="56"/>
      <c r="H118" s="56"/>
      <c r="I118" s="49">
        <f t="shared" si="8"/>
        <v>0</v>
      </c>
      <c r="J118" s="56"/>
      <c r="K118" s="55"/>
      <c r="L118" s="56"/>
      <c r="M118" s="56"/>
      <c r="N118" s="56"/>
      <c r="O118" s="55"/>
    </row>
    <row r="119" spans="1:15" s="22" customFormat="1" ht="15.75" customHeight="1">
      <c r="A119" s="14"/>
      <c r="B119" s="54"/>
      <c r="C119" s="14"/>
      <c r="D119" s="49"/>
      <c r="E119" s="57"/>
      <c r="F119" s="57"/>
      <c r="G119" s="57"/>
      <c r="H119" s="57"/>
      <c r="I119" s="49"/>
      <c r="J119" s="57"/>
      <c r="K119" s="57"/>
      <c r="L119" s="57"/>
      <c r="M119" s="57"/>
      <c r="N119" s="57"/>
      <c r="O119" s="57"/>
    </row>
    <row r="120" spans="1:15" s="33" customFormat="1" ht="42" customHeight="1">
      <c r="A120" s="15"/>
      <c r="B120" s="13" t="s">
        <v>80</v>
      </c>
      <c r="C120" s="15" t="s">
        <v>90</v>
      </c>
      <c r="D120" s="49">
        <f t="shared" si="9"/>
        <v>9934770</v>
      </c>
      <c r="E120" s="49">
        <f>SUM(E121:E146)</f>
        <v>9934770</v>
      </c>
      <c r="F120" s="49">
        <f>SUM(F121:F146)</f>
        <v>705000</v>
      </c>
      <c r="G120" s="49">
        <f>SUM(G121:G146)</f>
        <v>937000</v>
      </c>
      <c r="H120" s="49">
        <f t="shared" ref="H120:O120" si="13">SUM( H121:H145)+H146</f>
        <v>0</v>
      </c>
      <c r="I120" s="49">
        <f>J120+M120</f>
        <v>4169800</v>
      </c>
      <c r="J120" s="49">
        <f t="shared" si="13"/>
        <v>55000</v>
      </c>
      <c r="K120" s="49">
        <f t="shared" si="13"/>
        <v>0</v>
      </c>
      <c r="L120" s="49">
        <f t="shared" si="13"/>
        <v>0</v>
      </c>
      <c r="M120" s="49">
        <f t="shared" si="13"/>
        <v>4114800</v>
      </c>
      <c r="N120" s="49">
        <f t="shared" si="13"/>
        <v>4094800</v>
      </c>
      <c r="O120" s="49">
        <f t="shared" si="13"/>
        <v>14104570</v>
      </c>
    </row>
    <row r="121" spans="1:15" s="19" customFormat="1" ht="24" customHeight="1">
      <c r="A121" s="27"/>
      <c r="B121" s="48">
        <v>10116</v>
      </c>
      <c r="C121" s="38" t="s">
        <v>5</v>
      </c>
      <c r="D121" s="49">
        <f t="shared" si="9"/>
        <v>1141000</v>
      </c>
      <c r="E121" s="55">
        <v>1141000</v>
      </c>
      <c r="F121" s="56">
        <v>705000</v>
      </c>
      <c r="G121" s="56">
        <v>133000</v>
      </c>
      <c r="H121" s="56"/>
      <c r="I121" s="49">
        <f t="shared" ref="I121:I138" si="14">J121+M121</f>
        <v>75000</v>
      </c>
      <c r="J121" s="56">
        <v>55000</v>
      </c>
      <c r="K121" s="55"/>
      <c r="L121" s="56"/>
      <c r="M121" s="56">
        <v>20000</v>
      </c>
      <c r="N121" s="56"/>
      <c r="O121" s="55">
        <f t="shared" ref="O121:O153" si="15">D121+I121</f>
        <v>1216000</v>
      </c>
    </row>
    <row r="122" spans="1:15" s="19" customFormat="1" ht="24" customHeight="1">
      <c r="A122" s="27"/>
      <c r="B122" s="48">
        <v>100101</v>
      </c>
      <c r="C122" s="38" t="s">
        <v>52</v>
      </c>
      <c r="D122" s="49">
        <f t="shared" si="9"/>
        <v>0</v>
      </c>
      <c r="E122" s="55"/>
      <c r="F122" s="56"/>
      <c r="G122" s="56"/>
      <c r="H122" s="56"/>
      <c r="I122" s="49">
        <f t="shared" si="14"/>
        <v>0</v>
      </c>
      <c r="J122" s="56"/>
      <c r="K122" s="55"/>
      <c r="L122" s="56"/>
      <c r="M122" s="56"/>
      <c r="N122" s="56"/>
      <c r="O122" s="55">
        <f t="shared" si="15"/>
        <v>0</v>
      </c>
    </row>
    <row r="123" spans="1:15" s="26" customFormat="1" ht="24" customHeight="1">
      <c r="A123" s="25"/>
      <c r="B123" s="61">
        <v>100102</v>
      </c>
      <c r="C123" s="44" t="s">
        <v>129</v>
      </c>
      <c r="D123" s="49">
        <f t="shared" si="9"/>
        <v>0</v>
      </c>
      <c r="E123" s="55"/>
      <c r="F123" s="56"/>
      <c r="G123" s="56"/>
      <c r="H123" s="56"/>
      <c r="I123" s="49">
        <f t="shared" si="14"/>
        <v>3800000</v>
      </c>
      <c r="J123" s="56"/>
      <c r="K123" s="55"/>
      <c r="L123" s="56"/>
      <c r="M123" s="56">
        <v>3800000</v>
      </c>
      <c r="N123" s="56">
        <v>3800000</v>
      </c>
      <c r="O123" s="55">
        <f t="shared" si="15"/>
        <v>3800000</v>
      </c>
    </row>
    <row r="124" spans="1:15" s="26" customFormat="1" ht="24" customHeight="1">
      <c r="A124" s="25"/>
      <c r="B124" s="61">
        <v>100103</v>
      </c>
      <c r="C124" s="44" t="s">
        <v>28</v>
      </c>
      <c r="D124" s="49">
        <f t="shared" si="9"/>
        <v>0</v>
      </c>
      <c r="E124" s="55">
        <v>0</v>
      </c>
      <c r="F124" s="56"/>
      <c r="G124" s="56"/>
      <c r="H124" s="56"/>
      <c r="I124" s="49">
        <f t="shared" si="14"/>
        <v>0</v>
      </c>
      <c r="J124" s="56"/>
      <c r="K124" s="55"/>
      <c r="L124" s="56"/>
      <c r="M124" s="56"/>
      <c r="N124" s="56"/>
      <c r="O124" s="55">
        <f t="shared" si="15"/>
        <v>0</v>
      </c>
    </row>
    <row r="125" spans="1:15" s="26" customFormat="1" ht="24" customHeight="1">
      <c r="A125" s="25"/>
      <c r="B125" s="61">
        <v>100201</v>
      </c>
      <c r="C125" s="44" t="s">
        <v>29</v>
      </c>
      <c r="D125" s="49">
        <f t="shared" si="9"/>
        <v>0</v>
      </c>
      <c r="E125" s="55">
        <v>0</v>
      </c>
      <c r="F125" s="56"/>
      <c r="G125" s="56"/>
      <c r="H125" s="56"/>
      <c r="I125" s="49">
        <f t="shared" si="14"/>
        <v>0</v>
      </c>
      <c r="J125" s="56"/>
      <c r="K125" s="55"/>
      <c r="L125" s="56"/>
      <c r="M125" s="56"/>
      <c r="N125" s="56"/>
      <c r="O125" s="55">
        <f t="shared" si="15"/>
        <v>0</v>
      </c>
    </row>
    <row r="126" spans="1:15" s="19" customFormat="1" ht="24" customHeight="1">
      <c r="A126" s="27"/>
      <c r="B126" s="48">
        <v>100202</v>
      </c>
      <c r="C126" s="38" t="s">
        <v>27</v>
      </c>
      <c r="D126" s="49">
        <f t="shared" si="9"/>
        <v>0</v>
      </c>
      <c r="E126" s="55">
        <v>0</v>
      </c>
      <c r="F126" s="56"/>
      <c r="G126" s="56"/>
      <c r="H126" s="56"/>
      <c r="I126" s="49">
        <f t="shared" si="14"/>
        <v>0</v>
      </c>
      <c r="J126" s="56"/>
      <c r="K126" s="55"/>
      <c r="L126" s="56"/>
      <c r="M126" s="56"/>
      <c r="N126" s="56"/>
      <c r="O126" s="55">
        <f t="shared" si="15"/>
        <v>0</v>
      </c>
    </row>
    <row r="127" spans="1:15" s="19" customFormat="1" ht="24" customHeight="1">
      <c r="A127" s="27"/>
      <c r="B127" s="48">
        <v>100203</v>
      </c>
      <c r="C127" s="38" t="s">
        <v>130</v>
      </c>
      <c r="D127" s="49">
        <f t="shared" si="9"/>
        <v>8207460</v>
      </c>
      <c r="E127" s="55">
        <v>8207460</v>
      </c>
      <c r="F127" s="56"/>
      <c r="G127" s="56">
        <v>804000</v>
      </c>
      <c r="H127" s="56"/>
      <c r="I127" s="49">
        <f t="shared" si="14"/>
        <v>0</v>
      </c>
      <c r="J127" s="56"/>
      <c r="K127" s="55"/>
      <c r="L127" s="56"/>
      <c r="M127" s="56"/>
      <c r="N127" s="56"/>
      <c r="O127" s="55">
        <f t="shared" si="15"/>
        <v>8207460</v>
      </c>
    </row>
    <row r="128" spans="1:15" s="19" customFormat="1" ht="18" hidden="1" customHeight="1">
      <c r="A128" s="27"/>
      <c r="B128" s="48">
        <v>100205</v>
      </c>
      <c r="C128" s="27" t="s">
        <v>51</v>
      </c>
      <c r="D128" s="49">
        <f t="shared" si="9"/>
        <v>0</v>
      </c>
      <c r="E128" s="55"/>
      <c r="F128" s="56"/>
      <c r="G128" s="56"/>
      <c r="H128" s="56"/>
      <c r="I128" s="49">
        <f t="shared" si="14"/>
        <v>0</v>
      </c>
      <c r="J128" s="56"/>
      <c r="K128" s="55"/>
      <c r="L128" s="56"/>
      <c r="M128" s="56"/>
      <c r="N128" s="56"/>
      <c r="O128" s="55">
        <f t="shared" si="15"/>
        <v>0</v>
      </c>
    </row>
    <row r="129" spans="1:15" s="19" customFormat="1" ht="18" hidden="1" customHeight="1">
      <c r="A129" s="27"/>
      <c r="B129" s="48">
        <v>100208</v>
      </c>
      <c r="C129" s="27" t="s">
        <v>9</v>
      </c>
      <c r="D129" s="49">
        <f t="shared" si="9"/>
        <v>0</v>
      </c>
      <c r="E129" s="55"/>
      <c r="F129" s="56"/>
      <c r="G129" s="56"/>
      <c r="H129" s="56"/>
      <c r="I129" s="49">
        <f t="shared" si="14"/>
        <v>0</v>
      </c>
      <c r="J129" s="56"/>
      <c r="K129" s="55"/>
      <c r="L129" s="56"/>
      <c r="M129" s="56"/>
      <c r="N129" s="56"/>
      <c r="O129" s="55">
        <f t="shared" si="15"/>
        <v>0</v>
      </c>
    </row>
    <row r="130" spans="1:15" s="33" customFormat="1" ht="29.25" hidden="1" customHeight="1">
      <c r="A130" s="32"/>
      <c r="B130" s="48">
        <v>100602</v>
      </c>
      <c r="C130" s="27" t="s">
        <v>75</v>
      </c>
      <c r="D130" s="49">
        <f t="shared" si="9"/>
        <v>0</v>
      </c>
      <c r="E130" s="55"/>
      <c r="F130" s="55"/>
      <c r="G130" s="55"/>
      <c r="H130" s="55"/>
      <c r="I130" s="49">
        <f t="shared" si="14"/>
        <v>0</v>
      </c>
      <c r="J130" s="55"/>
      <c r="K130" s="55"/>
      <c r="L130" s="55"/>
      <c r="M130" s="55"/>
      <c r="N130" s="55"/>
      <c r="O130" s="55">
        <f t="shared" si="15"/>
        <v>0</v>
      </c>
    </row>
    <row r="131" spans="1:15" s="33" customFormat="1" ht="53.25" customHeight="1">
      <c r="A131" s="32"/>
      <c r="B131" s="48">
        <v>100602</v>
      </c>
      <c r="C131" s="27" t="s">
        <v>131</v>
      </c>
      <c r="D131" s="49">
        <f t="shared" si="9"/>
        <v>0</v>
      </c>
      <c r="E131" s="55"/>
      <c r="F131" s="55"/>
      <c r="G131" s="55"/>
      <c r="H131" s="55"/>
      <c r="I131" s="49">
        <f t="shared" si="14"/>
        <v>0</v>
      </c>
      <c r="J131" s="55"/>
      <c r="K131" s="55"/>
      <c r="L131" s="55"/>
      <c r="M131" s="55"/>
      <c r="N131" s="55"/>
      <c r="O131" s="55">
        <f t="shared" si="15"/>
        <v>0</v>
      </c>
    </row>
    <row r="132" spans="1:15" s="19" customFormat="1" ht="22.5" customHeight="1">
      <c r="A132" s="27"/>
      <c r="B132" s="48">
        <v>150101</v>
      </c>
      <c r="C132" s="38" t="s">
        <v>22</v>
      </c>
      <c r="D132" s="49">
        <f t="shared" si="9"/>
        <v>0</v>
      </c>
      <c r="E132" s="55"/>
      <c r="F132" s="56"/>
      <c r="G132" s="56"/>
      <c r="H132" s="56"/>
      <c r="I132" s="49">
        <f t="shared" si="14"/>
        <v>20121</v>
      </c>
      <c r="J132" s="56"/>
      <c r="K132" s="55"/>
      <c r="L132" s="56"/>
      <c r="M132" s="56">
        <v>20121</v>
      </c>
      <c r="N132" s="56">
        <v>20121</v>
      </c>
      <c r="O132" s="55">
        <f t="shared" si="15"/>
        <v>20121</v>
      </c>
    </row>
    <row r="133" spans="1:15" s="19" customFormat="1" ht="20.25" hidden="1" customHeight="1">
      <c r="A133" s="27"/>
      <c r="B133" s="48">
        <v>150107</v>
      </c>
      <c r="C133" s="27" t="s">
        <v>26</v>
      </c>
      <c r="D133" s="49">
        <f t="shared" si="9"/>
        <v>0</v>
      </c>
      <c r="E133" s="55"/>
      <c r="F133" s="56"/>
      <c r="G133" s="56"/>
      <c r="H133" s="56"/>
      <c r="I133" s="49">
        <f t="shared" si="14"/>
        <v>0</v>
      </c>
      <c r="J133" s="56"/>
      <c r="K133" s="55"/>
      <c r="L133" s="56"/>
      <c r="M133" s="56"/>
      <c r="N133" s="56"/>
      <c r="O133" s="55">
        <f t="shared" si="15"/>
        <v>0</v>
      </c>
    </row>
    <row r="134" spans="1:15" s="19" customFormat="1" ht="52.5" customHeight="1">
      <c r="A134" s="27"/>
      <c r="B134" s="48">
        <v>150110</v>
      </c>
      <c r="C134" s="38" t="str">
        <f>C60</f>
        <v>Проведення невідкладних відновлювальних робіт, будівництво та реконструкція  загальноосвітніх навчальних закладів</v>
      </c>
      <c r="D134" s="49">
        <f t="shared" si="9"/>
        <v>0</v>
      </c>
      <c r="E134" s="55"/>
      <c r="F134" s="56"/>
      <c r="G134" s="56"/>
      <c r="H134" s="56"/>
      <c r="I134" s="49">
        <f t="shared" si="14"/>
        <v>0</v>
      </c>
      <c r="J134" s="56"/>
      <c r="K134" s="55"/>
      <c r="L134" s="56"/>
      <c r="M134" s="56"/>
      <c r="N134" s="56"/>
      <c r="O134" s="55">
        <f t="shared" si="15"/>
        <v>0</v>
      </c>
    </row>
    <row r="135" spans="1:15" s="19" customFormat="1" ht="31.5" customHeight="1">
      <c r="A135" s="27"/>
      <c r="B135" s="48">
        <v>150122</v>
      </c>
      <c r="C135" s="38" t="s">
        <v>48</v>
      </c>
      <c r="D135" s="49">
        <f t="shared" si="9"/>
        <v>0</v>
      </c>
      <c r="E135" s="55"/>
      <c r="F135" s="56"/>
      <c r="G135" s="56"/>
      <c r="H135" s="56"/>
      <c r="I135" s="49">
        <f t="shared" si="14"/>
        <v>0</v>
      </c>
      <c r="J135" s="56"/>
      <c r="K135" s="55"/>
      <c r="L135" s="56"/>
      <c r="M135" s="56">
        <f>3000000-3000000</f>
        <v>0</v>
      </c>
      <c r="N135" s="56">
        <f>3000000-3000000</f>
        <v>0</v>
      </c>
      <c r="O135" s="55">
        <f t="shared" si="15"/>
        <v>0</v>
      </c>
    </row>
    <row r="136" spans="1:15" s="19" customFormat="1" ht="36" customHeight="1">
      <c r="A136" s="27"/>
      <c r="B136" s="48">
        <v>150201</v>
      </c>
      <c r="C136" s="27" t="s">
        <v>108</v>
      </c>
      <c r="D136" s="49">
        <f t="shared" si="9"/>
        <v>0</v>
      </c>
      <c r="E136" s="55"/>
      <c r="F136" s="56"/>
      <c r="G136" s="56"/>
      <c r="H136" s="56"/>
      <c r="I136" s="49">
        <f t="shared" si="14"/>
        <v>0</v>
      </c>
      <c r="J136" s="56"/>
      <c r="K136" s="55"/>
      <c r="L136" s="56"/>
      <c r="M136" s="56"/>
      <c r="N136" s="56"/>
      <c r="O136" s="55">
        <f t="shared" si="15"/>
        <v>0</v>
      </c>
    </row>
    <row r="137" spans="1:15" s="19" customFormat="1" ht="27" customHeight="1">
      <c r="A137" s="27"/>
      <c r="B137" s="48">
        <v>150202</v>
      </c>
      <c r="C137" s="27" t="s">
        <v>31</v>
      </c>
      <c r="D137" s="49">
        <f t="shared" ref="D137:D161" si="16">E137+H137</f>
        <v>195210</v>
      </c>
      <c r="E137" s="55">
        <v>195210</v>
      </c>
      <c r="F137" s="56"/>
      <c r="G137" s="56"/>
      <c r="H137" s="56"/>
      <c r="I137" s="49">
        <f t="shared" si="14"/>
        <v>274679</v>
      </c>
      <c r="J137" s="56"/>
      <c r="K137" s="55"/>
      <c r="L137" s="56"/>
      <c r="M137" s="56">
        <v>274679</v>
      </c>
      <c r="N137" s="56">
        <v>274679</v>
      </c>
      <c r="O137" s="55">
        <f t="shared" si="15"/>
        <v>469889</v>
      </c>
    </row>
    <row r="138" spans="1:15" s="33" customFormat="1" ht="34.5" customHeight="1">
      <c r="A138" s="32"/>
      <c r="B138" s="48">
        <v>170703</v>
      </c>
      <c r="C138" s="27" t="s">
        <v>99</v>
      </c>
      <c r="D138" s="49">
        <f t="shared" si="16"/>
        <v>0</v>
      </c>
      <c r="E138" s="55">
        <v>0</v>
      </c>
      <c r="F138" s="55"/>
      <c r="G138" s="55"/>
      <c r="H138" s="55"/>
      <c r="I138" s="49">
        <f t="shared" si="14"/>
        <v>0</v>
      </c>
      <c r="J138" s="55"/>
      <c r="K138" s="55"/>
      <c r="L138" s="55"/>
      <c r="M138" s="55"/>
      <c r="N138" s="55"/>
      <c r="O138" s="55">
        <f t="shared" si="15"/>
        <v>0</v>
      </c>
    </row>
    <row r="139" spans="1:15" s="19" customFormat="1" ht="34.5" customHeight="1">
      <c r="A139" s="27"/>
      <c r="B139" s="48">
        <v>180409</v>
      </c>
      <c r="C139" s="27" t="s">
        <v>101</v>
      </c>
      <c r="D139" s="49">
        <f t="shared" si="16"/>
        <v>0</v>
      </c>
      <c r="E139" s="55">
        <v>0</v>
      </c>
      <c r="F139" s="56"/>
      <c r="G139" s="56"/>
      <c r="H139" s="56"/>
      <c r="I139" s="49">
        <f t="shared" ref="I139:I161" si="17">J139+M139</f>
        <v>0</v>
      </c>
      <c r="J139" s="56"/>
      <c r="K139" s="55"/>
      <c r="L139" s="56"/>
      <c r="M139" s="56"/>
      <c r="N139" s="56"/>
      <c r="O139" s="55">
        <f t="shared" si="15"/>
        <v>0</v>
      </c>
    </row>
    <row r="140" spans="1:15" s="19" customFormat="1" ht="34.5" customHeight="1">
      <c r="A140" s="27"/>
      <c r="B140" s="48">
        <v>210105</v>
      </c>
      <c r="C140" s="27" t="s">
        <v>106</v>
      </c>
      <c r="D140" s="49">
        <f t="shared" si="16"/>
        <v>221100</v>
      </c>
      <c r="E140" s="55">
        <v>221100</v>
      </c>
      <c r="F140" s="56"/>
      <c r="G140" s="56"/>
      <c r="H140" s="56"/>
      <c r="I140" s="49">
        <f t="shared" si="17"/>
        <v>0</v>
      </c>
      <c r="J140" s="56"/>
      <c r="K140" s="55"/>
      <c r="L140" s="56"/>
      <c r="M140" s="56"/>
      <c r="N140" s="56"/>
      <c r="O140" s="55">
        <f t="shared" si="15"/>
        <v>221100</v>
      </c>
    </row>
    <row r="141" spans="1:15" s="19" customFormat="1" ht="24.75" customHeight="1">
      <c r="A141" s="27"/>
      <c r="B141" s="48">
        <v>210110</v>
      </c>
      <c r="C141" s="27" t="s">
        <v>49</v>
      </c>
      <c r="D141" s="49">
        <f t="shared" si="16"/>
        <v>100000</v>
      </c>
      <c r="E141" s="55">
        <v>100000</v>
      </c>
      <c r="F141" s="56"/>
      <c r="G141" s="56"/>
      <c r="H141" s="56"/>
      <c r="I141" s="49">
        <f t="shared" si="17"/>
        <v>0</v>
      </c>
      <c r="J141" s="56"/>
      <c r="K141" s="55"/>
      <c r="L141" s="56"/>
      <c r="M141" s="56"/>
      <c r="N141" s="56"/>
      <c r="O141" s="55">
        <f t="shared" si="15"/>
        <v>100000</v>
      </c>
    </row>
    <row r="142" spans="1:15" s="19" customFormat="1" ht="24.75" customHeight="1">
      <c r="A142" s="27"/>
      <c r="B142" s="48">
        <v>240601</v>
      </c>
      <c r="C142" s="27" t="s">
        <v>36</v>
      </c>
      <c r="D142" s="49">
        <f t="shared" si="16"/>
        <v>0</v>
      </c>
      <c r="E142" s="55"/>
      <c r="F142" s="56"/>
      <c r="G142" s="56"/>
      <c r="H142" s="56"/>
      <c r="I142" s="49">
        <f t="shared" si="17"/>
        <v>0</v>
      </c>
      <c r="J142" s="56"/>
      <c r="K142" s="55"/>
      <c r="L142" s="56"/>
      <c r="M142" s="56"/>
      <c r="N142" s="56"/>
      <c r="O142" s="55">
        <f t="shared" si="15"/>
        <v>0</v>
      </c>
    </row>
    <row r="143" spans="1:15" s="19" customFormat="1" ht="24.75" customHeight="1">
      <c r="A143" s="27"/>
      <c r="B143" s="48">
        <v>240604</v>
      </c>
      <c r="C143" s="27" t="s">
        <v>73</v>
      </c>
      <c r="D143" s="49">
        <f t="shared" si="16"/>
        <v>0</v>
      </c>
      <c r="E143" s="55"/>
      <c r="F143" s="56"/>
      <c r="G143" s="56"/>
      <c r="H143" s="56"/>
      <c r="I143" s="49">
        <f t="shared" si="17"/>
        <v>0</v>
      </c>
      <c r="J143" s="56"/>
      <c r="K143" s="55"/>
      <c r="L143" s="56"/>
      <c r="M143" s="56"/>
      <c r="N143" s="56"/>
      <c r="O143" s="55">
        <f t="shared" si="15"/>
        <v>0</v>
      </c>
    </row>
    <row r="144" spans="1:15" s="19" customFormat="1" ht="24.75" customHeight="1">
      <c r="A144" s="27"/>
      <c r="B144" s="48">
        <v>240605</v>
      </c>
      <c r="C144" s="27" t="s">
        <v>74</v>
      </c>
      <c r="D144" s="49">
        <f t="shared" si="16"/>
        <v>0</v>
      </c>
      <c r="E144" s="55"/>
      <c r="F144" s="56"/>
      <c r="G144" s="56"/>
      <c r="H144" s="56"/>
      <c r="I144" s="49">
        <f t="shared" si="17"/>
        <v>0</v>
      </c>
      <c r="J144" s="56"/>
      <c r="K144" s="55"/>
      <c r="L144" s="56"/>
      <c r="M144" s="56"/>
      <c r="N144" s="56"/>
      <c r="O144" s="55">
        <f t="shared" si="15"/>
        <v>0</v>
      </c>
    </row>
    <row r="145" spans="1:16" s="19" customFormat="1" ht="24.75" customHeight="1">
      <c r="A145" s="27"/>
      <c r="B145" s="48">
        <v>240900</v>
      </c>
      <c r="C145" s="27" t="s">
        <v>58</v>
      </c>
      <c r="D145" s="49">
        <f t="shared" si="16"/>
        <v>0</v>
      </c>
      <c r="E145" s="55"/>
      <c r="F145" s="56"/>
      <c r="G145" s="56"/>
      <c r="H145" s="56"/>
      <c r="I145" s="49">
        <f t="shared" si="17"/>
        <v>0</v>
      </c>
      <c r="J145" s="56"/>
      <c r="K145" s="55"/>
      <c r="L145" s="56"/>
      <c r="M145" s="56"/>
      <c r="N145" s="56"/>
      <c r="O145" s="55">
        <f t="shared" si="15"/>
        <v>0</v>
      </c>
    </row>
    <row r="146" spans="1:16" s="19" customFormat="1" ht="24.75" customHeight="1">
      <c r="A146" s="27"/>
      <c r="B146" s="48">
        <v>250404</v>
      </c>
      <c r="C146" s="27" t="s">
        <v>20</v>
      </c>
      <c r="D146" s="49">
        <f t="shared" si="16"/>
        <v>70000</v>
      </c>
      <c r="E146" s="55">
        <v>70000</v>
      </c>
      <c r="F146" s="56"/>
      <c r="G146" s="56"/>
      <c r="H146" s="56"/>
      <c r="I146" s="49">
        <f t="shared" si="17"/>
        <v>0</v>
      </c>
      <c r="J146" s="56"/>
      <c r="K146" s="55"/>
      <c r="L146" s="56"/>
      <c r="M146" s="56"/>
      <c r="N146" s="56"/>
      <c r="O146" s="55">
        <f t="shared" si="15"/>
        <v>70000</v>
      </c>
    </row>
    <row r="147" spans="1:16" s="42" customFormat="1" ht="24" customHeight="1">
      <c r="A147" s="15"/>
      <c r="B147" s="13" t="s">
        <v>81</v>
      </c>
      <c r="C147" s="15" t="s">
        <v>91</v>
      </c>
      <c r="D147" s="49">
        <f t="shared" si="16"/>
        <v>9814683</v>
      </c>
      <c r="E147" s="49">
        <f>E148+E149+E150+E151+E152+E153+E154+E156</f>
        <v>9814683</v>
      </c>
      <c r="F147" s="49">
        <f t="shared" ref="F147:L147" si="18">F148+F149+F150+F151+F152+F153+F154+F155</f>
        <v>6111500</v>
      </c>
      <c r="G147" s="49">
        <f t="shared" si="18"/>
        <v>1108200</v>
      </c>
      <c r="H147" s="49"/>
      <c r="I147" s="49">
        <f t="shared" si="17"/>
        <v>498000</v>
      </c>
      <c r="J147" s="49">
        <f t="shared" si="18"/>
        <v>441000</v>
      </c>
      <c r="K147" s="49">
        <f t="shared" si="18"/>
        <v>149500</v>
      </c>
      <c r="L147" s="49">
        <f t="shared" si="18"/>
        <v>0</v>
      </c>
      <c r="M147" s="49">
        <f>M148+M149+M150+M151+M152+M153+M154+M155+M156</f>
        <v>57000</v>
      </c>
      <c r="N147" s="49">
        <f>N148+N149+N150+N151+N152+N153+N154+N155+N156</f>
        <v>0</v>
      </c>
      <c r="O147" s="49">
        <f>D147+I147</f>
        <v>10312683</v>
      </c>
    </row>
    <row r="148" spans="1:16" s="19" customFormat="1" ht="17.25" customHeight="1">
      <c r="A148" s="27"/>
      <c r="B148" s="48">
        <v>10116</v>
      </c>
      <c r="C148" s="27" t="s">
        <v>5</v>
      </c>
      <c r="D148" s="49">
        <f t="shared" si="16"/>
        <v>329000</v>
      </c>
      <c r="E148" s="55">
        <v>329000</v>
      </c>
      <c r="F148" s="56">
        <v>219000</v>
      </c>
      <c r="G148" s="56">
        <v>13700</v>
      </c>
      <c r="H148" s="56"/>
      <c r="I148" s="49">
        <f t="shared" si="17"/>
        <v>0</v>
      </c>
      <c r="J148" s="56"/>
      <c r="K148" s="55"/>
      <c r="L148" s="56"/>
      <c r="M148" s="56"/>
      <c r="N148" s="56"/>
      <c r="O148" s="55">
        <f t="shared" si="15"/>
        <v>329000</v>
      </c>
    </row>
    <row r="149" spans="1:16" s="19" customFormat="1" ht="38.25" customHeight="1">
      <c r="A149" s="27"/>
      <c r="B149" s="48">
        <v>110104</v>
      </c>
      <c r="C149" s="27" t="s">
        <v>32</v>
      </c>
      <c r="D149" s="49">
        <f t="shared" si="16"/>
        <v>150000</v>
      </c>
      <c r="E149" s="55">
        <v>150000</v>
      </c>
      <c r="F149" s="56"/>
      <c r="G149" s="56"/>
      <c r="H149" s="56"/>
      <c r="I149" s="49">
        <f t="shared" si="17"/>
        <v>0</v>
      </c>
      <c r="J149" s="56"/>
      <c r="K149" s="55"/>
      <c r="L149" s="56"/>
      <c r="M149" s="56"/>
      <c r="N149" s="56"/>
      <c r="O149" s="55">
        <f t="shared" si="15"/>
        <v>150000</v>
      </c>
    </row>
    <row r="150" spans="1:16" s="19" customFormat="1" ht="22.5" customHeight="1">
      <c r="A150" s="27"/>
      <c r="B150" s="48">
        <v>110201</v>
      </c>
      <c r="C150" s="38" t="s">
        <v>14</v>
      </c>
      <c r="D150" s="49">
        <f t="shared" si="16"/>
        <v>1734350</v>
      </c>
      <c r="E150" s="55">
        <f>1734350</f>
        <v>1734350</v>
      </c>
      <c r="F150" s="56">
        <v>1090200</v>
      </c>
      <c r="G150" s="56">
        <v>236200</v>
      </c>
      <c r="H150" s="56"/>
      <c r="I150" s="49">
        <f t="shared" si="17"/>
        <v>11000</v>
      </c>
      <c r="J150" s="56">
        <v>11000</v>
      </c>
      <c r="K150" s="55">
        <v>1000</v>
      </c>
      <c r="L150" s="56"/>
      <c r="M150" s="56"/>
      <c r="N150" s="56"/>
      <c r="O150" s="55">
        <f t="shared" si="15"/>
        <v>1745350</v>
      </c>
    </row>
    <row r="151" spans="1:16" s="19" customFormat="1" ht="22.5" customHeight="1">
      <c r="A151" s="27"/>
      <c r="B151" s="48">
        <v>110202</v>
      </c>
      <c r="C151" s="27" t="s">
        <v>15</v>
      </c>
      <c r="D151" s="49">
        <f t="shared" si="16"/>
        <v>1039333</v>
      </c>
      <c r="E151" s="55">
        <f>1023650+15683</f>
        <v>1039333</v>
      </c>
      <c r="F151" s="56">
        <v>602500</v>
      </c>
      <c r="G151" s="65">
        <v>160100</v>
      </c>
      <c r="H151" s="65"/>
      <c r="I151" s="49">
        <f t="shared" si="17"/>
        <v>30000</v>
      </c>
      <c r="J151" s="56">
        <v>30000</v>
      </c>
      <c r="K151" s="55">
        <v>8500</v>
      </c>
      <c r="L151" s="56"/>
      <c r="M151" s="56"/>
      <c r="N151" s="56"/>
      <c r="O151" s="55">
        <f t="shared" si="15"/>
        <v>1069333</v>
      </c>
    </row>
    <row r="152" spans="1:16" s="19" customFormat="1" ht="23.25" customHeight="1">
      <c r="A152" s="27"/>
      <c r="B152" s="48">
        <v>110204</v>
      </c>
      <c r="C152" s="27" t="s">
        <v>16</v>
      </c>
      <c r="D152" s="49">
        <f t="shared" si="16"/>
        <v>852700</v>
      </c>
      <c r="E152" s="66">
        <f>762700+90000</f>
        <v>852700</v>
      </c>
      <c r="F152" s="56">
        <v>445900</v>
      </c>
      <c r="G152" s="56">
        <v>153400</v>
      </c>
      <c r="H152" s="56"/>
      <c r="I152" s="49">
        <f t="shared" si="17"/>
        <v>35000</v>
      </c>
      <c r="J152" s="56">
        <v>28000</v>
      </c>
      <c r="K152" s="55">
        <v>15000</v>
      </c>
      <c r="L152" s="56"/>
      <c r="M152" s="56">
        <v>7000</v>
      </c>
      <c r="N152" s="56"/>
      <c r="O152" s="55">
        <f t="shared" si="15"/>
        <v>887700</v>
      </c>
    </row>
    <row r="153" spans="1:16" s="19" customFormat="1" ht="23.25" customHeight="1">
      <c r="A153" s="27"/>
      <c r="B153" s="48">
        <v>110205</v>
      </c>
      <c r="C153" s="27" t="s">
        <v>17</v>
      </c>
      <c r="D153" s="49">
        <f t="shared" si="16"/>
        <v>5380300</v>
      </c>
      <c r="E153" s="55">
        <v>5380300</v>
      </c>
      <c r="F153" s="67">
        <v>3547700</v>
      </c>
      <c r="G153" s="56">
        <v>525800</v>
      </c>
      <c r="H153" s="56"/>
      <c r="I153" s="49">
        <f t="shared" si="17"/>
        <v>422000</v>
      </c>
      <c r="J153" s="56">
        <v>372000</v>
      </c>
      <c r="K153" s="55">
        <v>125000</v>
      </c>
      <c r="L153" s="56"/>
      <c r="M153" s="56">
        <v>50000</v>
      </c>
      <c r="N153" s="56"/>
      <c r="O153" s="55">
        <f t="shared" si="15"/>
        <v>5802300</v>
      </c>
    </row>
    <row r="154" spans="1:16" s="19" customFormat="1" ht="23.25" customHeight="1">
      <c r="A154" s="27"/>
      <c r="B154" s="48">
        <v>110502</v>
      </c>
      <c r="C154" s="27" t="s">
        <v>30</v>
      </c>
      <c r="D154" s="49">
        <f t="shared" si="16"/>
        <v>329000</v>
      </c>
      <c r="E154" s="55">
        <v>329000</v>
      </c>
      <c r="F154" s="56">
        <v>206200</v>
      </c>
      <c r="G154" s="56">
        <v>19000</v>
      </c>
      <c r="H154" s="56"/>
      <c r="I154" s="49">
        <f t="shared" si="17"/>
        <v>0</v>
      </c>
      <c r="J154" s="56"/>
      <c r="K154" s="55"/>
      <c r="L154" s="56"/>
      <c r="M154" s="56"/>
      <c r="N154" s="56"/>
      <c r="O154" s="55">
        <f t="shared" ref="O154:O160" si="19">D154+I154</f>
        <v>329000</v>
      </c>
    </row>
    <row r="155" spans="1:16" s="19" customFormat="1" ht="23.25" customHeight="1">
      <c r="A155" s="27"/>
      <c r="B155" s="48">
        <v>150101</v>
      </c>
      <c r="C155" s="27" t="str">
        <f>C132</f>
        <v>Капітальні вкладення</v>
      </c>
      <c r="D155" s="49">
        <f t="shared" si="16"/>
        <v>0</v>
      </c>
      <c r="E155" s="55"/>
      <c r="F155" s="56"/>
      <c r="G155" s="56"/>
      <c r="H155" s="56"/>
      <c r="I155" s="49">
        <f t="shared" si="17"/>
        <v>0</v>
      </c>
      <c r="J155" s="56"/>
      <c r="K155" s="55"/>
      <c r="L155" s="56"/>
      <c r="M155" s="56"/>
      <c r="N155" s="56"/>
      <c r="O155" s="55">
        <f t="shared" si="19"/>
        <v>0</v>
      </c>
    </row>
    <row r="156" spans="1:16" s="19" customFormat="1" ht="23.25" customHeight="1">
      <c r="A156" s="27"/>
      <c r="B156" s="48">
        <v>150101</v>
      </c>
      <c r="C156" s="27" t="s">
        <v>22</v>
      </c>
      <c r="D156" s="49">
        <f t="shared" si="16"/>
        <v>0</v>
      </c>
      <c r="E156" s="55"/>
      <c r="F156" s="56"/>
      <c r="G156" s="56"/>
      <c r="H156" s="56"/>
      <c r="I156" s="49">
        <f t="shared" si="17"/>
        <v>0</v>
      </c>
      <c r="J156" s="56"/>
      <c r="K156" s="55"/>
      <c r="L156" s="56"/>
      <c r="M156" s="56"/>
      <c r="N156" s="56"/>
      <c r="O156" s="55">
        <f t="shared" si="19"/>
        <v>0</v>
      </c>
    </row>
    <row r="157" spans="1:16" s="42" customFormat="1" ht="23.25" customHeight="1">
      <c r="A157" s="15"/>
      <c r="B157" s="43">
        <v>75</v>
      </c>
      <c r="C157" s="15" t="s">
        <v>8</v>
      </c>
      <c r="D157" s="49">
        <f t="shared" si="16"/>
        <v>1046000</v>
      </c>
      <c r="E157" s="49">
        <f>E158</f>
        <v>1046000</v>
      </c>
      <c r="F157" s="49">
        <f>F158</f>
        <v>725000</v>
      </c>
      <c r="G157" s="49">
        <f>G158</f>
        <v>44000</v>
      </c>
      <c r="H157" s="49"/>
      <c r="I157" s="49">
        <f t="shared" si="17"/>
        <v>0</v>
      </c>
      <c r="J157" s="49">
        <f>J158</f>
        <v>0</v>
      </c>
      <c r="K157" s="49">
        <f t="shared" ref="K157:O157" si="20">K158</f>
        <v>0</v>
      </c>
      <c r="L157" s="49">
        <f t="shared" si="20"/>
        <v>0</v>
      </c>
      <c r="M157" s="49">
        <f t="shared" si="20"/>
        <v>0</v>
      </c>
      <c r="N157" s="49">
        <f t="shared" si="20"/>
        <v>0</v>
      </c>
      <c r="O157" s="49">
        <f t="shared" si="20"/>
        <v>1046000</v>
      </c>
      <c r="P157" s="52"/>
    </row>
    <row r="158" spans="1:16" s="19" customFormat="1" ht="27" customHeight="1">
      <c r="A158" s="27"/>
      <c r="B158" s="48">
        <v>10116</v>
      </c>
      <c r="C158" s="38" t="s">
        <v>5</v>
      </c>
      <c r="D158" s="49">
        <f t="shared" si="16"/>
        <v>1046000</v>
      </c>
      <c r="E158" s="55">
        <v>1046000</v>
      </c>
      <c r="F158" s="56">
        <v>725000</v>
      </c>
      <c r="G158" s="56">
        <v>44000</v>
      </c>
      <c r="H158" s="56"/>
      <c r="I158" s="49">
        <f t="shared" si="17"/>
        <v>0</v>
      </c>
      <c r="J158" s="56"/>
      <c r="K158" s="55"/>
      <c r="L158" s="56"/>
      <c r="M158" s="56"/>
      <c r="N158" s="56"/>
      <c r="O158" s="55">
        <f t="shared" si="19"/>
        <v>1046000</v>
      </c>
    </row>
    <row r="159" spans="1:16" s="42" customFormat="1" ht="24" customHeight="1">
      <c r="A159" s="15"/>
      <c r="B159" s="43">
        <v>76</v>
      </c>
      <c r="C159" s="15" t="s">
        <v>18</v>
      </c>
      <c r="D159" s="49">
        <f t="shared" si="16"/>
        <v>2639445</v>
      </c>
      <c r="E159" s="49">
        <f>E160</f>
        <v>2639445</v>
      </c>
      <c r="F159" s="49">
        <f>F160</f>
        <v>0</v>
      </c>
      <c r="G159" s="49">
        <f>G160</f>
        <v>0</v>
      </c>
      <c r="H159" s="49"/>
      <c r="I159" s="49">
        <f t="shared" si="17"/>
        <v>0</v>
      </c>
      <c r="J159" s="49">
        <f>J160</f>
        <v>0</v>
      </c>
      <c r="K159" s="49">
        <f>K160</f>
        <v>0</v>
      </c>
      <c r="L159" s="49">
        <f>L160</f>
        <v>0</v>
      </c>
      <c r="M159" s="49"/>
      <c r="N159" s="49"/>
      <c r="O159" s="49">
        <f t="shared" si="19"/>
        <v>2639445</v>
      </c>
    </row>
    <row r="160" spans="1:16" s="33" customFormat="1" ht="22.5" customHeight="1">
      <c r="A160" s="32"/>
      <c r="B160" s="62">
        <v>250102</v>
      </c>
      <c r="C160" s="27" t="s">
        <v>18</v>
      </c>
      <c r="D160" s="49">
        <f>E160+H160</f>
        <v>2639445</v>
      </c>
      <c r="E160" s="55">
        <f>2853445-214000</f>
        <v>2639445</v>
      </c>
      <c r="F160" s="55"/>
      <c r="G160" s="55"/>
      <c r="H160" s="55"/>
      <c r="I160" s="49">
        <f t="shared" si="17"/>
        <v>0</v>
      </c>
      <c r="J160" s="55"/>
      <c r="K160" s="55"/>
      <c r="L160" s="55"/>
      <c r="M160" s="55"/>
      <c r="N160" s="55"/>
      <c r="O160" s="55">
        <f t="shared" si="19"/>
        <v>2639445</v>
      </c>
    </row>
    <row r="161" spans="1:15" s="39" customFormat="1" ht="34.5" customHeight="1">
      <c r="A161" s="47"/>
      <c r="B161" s="48"/>
      <c r="C161" s="47" t="s">
        <v>19</v>
      </c>
      <c r="D161" s="49">
        <f t="shared" si="16"/>
        <v>272670800</v>
      </c>
      <c r="E161" s="16">
        <f>E11+E45+E62+E70+E120+E147+E157+E159</f>
        <v>272670800</v>
      </c>
      <c r="F161" s="16">
        <f>F11+F45+F62+F70+F120+F147+F157+F159</f>
        <v>89974830</v>
      </c>
      <c r="G161" s="16">
        <f>G11+G45+G62+G70+G120+G147+G157+G159</f>
        <v>24783275</v>
      </c>
      <c r="H161" s="16">
        <f>H11+H45+H70+H120+H147+H157+H159</f>
        <v>0</v>
      </c>
      <c r="I161" s="49">
        <f t="shared" si="17"/>
        <v>8476800</v>
      </c>
      <c r="J161" s="16">
        <f>J11+J45+J70+J120+J147+J157+J159</f>
        <v>4279800</v>
      </c>
      <c r="K161" s="16">
        <f t="shared" ref="K161:N161" si="21">K11+K45+K70+K120+K147+K157+K159</f>
        <v>700700</v>
      </c>
      <c r="L161" s="16">
        <f t="shared" si="21"/>
        <v>224200</v>
      </c>
      <c r="M161" s="16">
        <f>M11+M45+M70+M120+M147+M157+M159</f>
        <v>4197000</v>
      </c>
      <c r="N161" s="16">
        <f t="shared" si="21"/>
        <v>4100000</v>
      </c>
      <c r="O161" s="16">
        <f>D161+I161</f>
        <v>281147600</v>
      </c>
    </row>
    <row r="162" spans="1:15" s="39" customFormat="1" ht="17.25" customHeight="1">
      <c r="B162" s="17"/>
      <c r="C162" s="40"/>
      <c r="D162" s="18"/>
      <c r="E162" s="18"/>
      <c r="F162" s="18"/>
      <c r="G162" s="18"/>
      <c r="H162" s="18"/>
      <c r="I162" s="18"/>
      <c r="J162" s="18"/>
      <c r="K162" s="18"/>
      <c r="L162" s="18"/>
      <c r="M162" s="18"/>
      <c r="N162" s="18"/>
      <c r="O162" s="18"/>
    </row>
    <row r="163" spans="1:15" s="39" customFormat="1" ht="17.25" customHeight="1">
      <c r="B163" s="17"/>
      <c r="C163" s="40"/>
      <c r="D163" s="18"/>
      <c r="E163" s="18"/>
      <c r="F163" s="18"/>
      <c r="G163" s="18"/>
      <c r="H163" s="18"/>
      <c r="I163" s="18"/>
      <c r="J163" s="18"/>
      <c r="K163" s="18"/>
      <c r="L163" s="18"/>
      <c r="M163" s="18"/>
      <c r="N163" s="18"/>
      <c r="O163" s="18"/>
    </row>
    <row r="164" spans="1:15" s="41" customFormat="1" ht="21" customHeight="1">
      <c r="A164" s="74" t="s">
        <v>157</v>
      </c>
      <c r="B164" s="74"/>
      <c r="C164" s="74"/>
      <c r="D164" s="74"/>
      <c r="E164" s="74"/>
      <c r="F164" s="74"/>
      <c r="G164" s="74"/>
      <c r="H164" s="74"/>
      <c r="I164" s="74"/>
      <c r="J164" s="74"/>
      <c r="K164" s="74"/>
      <c r="L164" s="74"/>
      <c r="M164" s="74"/>
      <c r="N164" s="74"/>
      <c r="O164" s="74"/>
    </row>
    <row r="165" spans="1:15" ht="24.75" customHeight="1">
      <c r="B165" s="2"/>
    </row>
    <row r="166" spans="1:15" ht="24.75" customHeight="1">
      <c r="B166" s="2"/>
    </row>
    <row r="167" spans="1:15" ht="24.75" customHeight="1">
      <c r="B167" s="2"/>
    </row>
    <row r="168" spans="1:15" ht="24.75" customHeight="1">
      <c r="B168" s="2"/>
    </row>
    <row r="169" spans="1:15" ht="24.75" customHeight="1">
      <c r="B169" s="2"/>
    </row>
    <row r="170" spans="1:15" ht="24.75" customHeight="1">
      <c r="B170" s="2"/>
    </row>
    <row r="171" spans="1:15" ht="24.75" customHeight="1">
      <c r="B171" s="2"/>
    </row>
    <row r="172" spans="1:15" ht="24.75" customHeight="1">
      <c r="B172" s="2"/>
    </row>
    <row r="173" spans="1:15" ht="24.75" customHeight="1">
      <c r="B173" s="2"/>
    </row>
  </sheetData>
  <mergeCells count="27">
    <mergeCell ref="C2:L2"/>
    <mergeCell ref="C4:L4"/>
    <mergeCell ref="M2:O2"/>
    <mergeCell ref="M4:O4"/>
    <mergeCell ref="M3:O3"/>
    <mergeCell ref="C3:L3"/>
    <mergeCell ref="M1:O1"/>
    <mergeCell ref="H7:H9"/>
    <mergeCell ref="A164:O164"/>
    <mergeCell ref="I6:N6"/>
    <mergeCell ref="I7:I9"/>
    <mergeCell ref="O6:O9"/>
    <mergeCell ref="N8:N9"/>
    <mergeCell ref="J7:J9"/>
    <mergeCell ref="K7:L7"/>
    <mergeCell ref="M7:M9"/>
    <mergeCell ref="K8:K9"/>
    <mergeCell ref="L8:L9"/>
    <mergeCell ref="A6:A9"/>
    <mergeCell ref="B6:B9"/>
    <mergeCell ref="D7:D9"/>
    <mergeCell ref="F7:G7"/>
    <mergeCell ref="D6:G6"/>
    <mergeCell ref="C6:C9"/>
    <mergeCell ref="F8:F9"/>
    <mergeCell ref="G8:G9"/>
    <mergeCell ref="E7:E9"/>
  </mergeCells>
  <phoneticPr fontId="0" type="noConversion"/>
  <printOptions horizontalCentered="1"/>
  <pageMargins left="0.15748031496062992" right="0" top="0.17" bottom="0.03" header="0.17" footer="0"/>
  <pageSetup paperSize="9" scale="51" orientation="landscape" r:id="rId1"/>
  <headerFooter alignWithMargins="0"/>
  <rowBreaks count="4" manualBreakCount="4">
    <brk id="32" max="14" man="1"/>
    <brk id="68" max="14" man="1"/>
    <brk id="88" max="14" man="1"/>
    <brk id="118"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 3</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2015-01-26T06:54:37Z</cp:lastPrinted>
  <dcterms:created xsi:type="dcterms:W3CDTF">2002-10-09T16:25:59Z</dcterms:created>
  <dcterms:modified xsi:type="dcterms:W3CDTF">2015-01-27T14:59:46Z</dcterms:modified>
</cp:coreProperties>
</file>