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8460" tabRatio="895" activeTab="0"/>
  </bookViews>
  <sheets>
    <sheet name="01.07.2021  " sheetId="1" r:id="rId1"/>
  </sheets>
  <definedNames>
    <definedName name="_xlnm.Print_Area" localSheetId="0">'01.07.2021  '!$A$1:$J$144</definedName>
  </definedNames>
  <calcPr fullCalcOnLoad="1"/>
</workbook>
</file>

<file path=xl/sharedStrings.xml><?xml version="1.0" encoding="utf-8"?>
<sst xmlns="http://schemas.openxmlformats.org/spreadsheetml/2006/main" count="215" uniqueCount="169">
  <si>
    <t>0210180</t>
  </si>
  <si>
    <t>0212111</t>
  </si>
  <si>
    <t>0212143</t>
  </si>
  <si>
    <t>0212144</t>
  </si>
  <si>
    <t>0212152</t>
  </si>
  <si>
    <t>0213242</t>
  </si>
  <si>
    <t>0213112</t>
  </si>
  <si>
    <t>0213122</t>
  </si>
  <si>
    <t>0213131</t>
  </si>
  <si>
    <t>0217610</t>
  </si>
  <si>
    <t>0217640</t>
  </si>
  <si>
    <t>0218110</t>
  </si>
  <si>
    <t>0218410</t>
  </si>
  <si>
    <t>0810160</t>
  </si>
  <si>
    <t>0810180</t>
  </si>
  <si>
    <t>0813180</t>
  </si>
  <si>
    <t>0813192</t>
  </si>
  <si>
    <t>0813242</t>
  </si>
  <si>
    <t>1010180</t>
  </si>
  <si>
    <t>1014082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</si>
  <si>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</si>
  <si>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</si>
  <si>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1115032</t>
  </si>
  <si>
    <t>1210180</t>
  </si>
  <si>
    <t>1216011</t>
  </si>
  <si>
    <t>1216013</t>
  </si>
  <si>
    <t>1216030</t>
  </si>
  <si>
    <t>1217350</t>
  </si>
  <si>
    <t>1217670</t>
  </si>
  <si>
    <t>1218110</t>
  </si>
  <si>
    <t>1218120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</si>
  <si>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</si>
  <si>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</si>
  <si>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</si>
  <si>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</si>
  <si>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</si>
  <si>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</si>
  <si>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</si>
  <si>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</si>
  <si>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</si>
  <si>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</si>
  <si>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</si>
  <si>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</si>
  <si>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</si>
  <si>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</si>
  <si>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</si>
  <si>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</si>
  <si>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</si>
  <si>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</si>
  <si>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</si>
  <si>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</si>
  <si>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</si>
  <si>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</si>
  <si>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1014030</t>
  </si>
  <si>
    <t>1014040</t>
  </si>
  <si>
    <t>3718600</t>
  </si>
  <si>
    <t>0217350</t>
  </si>
  <si>
    <t>3110180</t>
  </si>
  <si>
    <t>3117130</t>
  </si>
  <si>
    <t>3117660</t>
  </si>
  <si>
    <t>3117650</t>
  </si>
  <si>
    <t>3710160</t>
  </si>
  <si>
    <t>0212030</t>
  </si>
  <si>
    <t xml:space="preserve">Міська цільова Програма оснащення медичною технікою та виробами медичного призначення на 2020 - 2022 роки </t>
  </si>
  <si>
    <t>0212100</t>
  </si>
  <si>
    <t>0217322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</si>
  <si>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</si>
  <si>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</si>
  <si>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</si>
  <si>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</si>
  <si>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</si>
  <si>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</si>
  <si>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</si>
  <si>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</si>
  <si>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</si>
  <si>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</si>
  <si>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</si>
  <si>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</si>
  <si>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</si>
  <si>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</si>
  <si>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</si>
  <si>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>0218220</t>
  </si>
  <si>
    <t>1218220</t>
  </si>
  <si>
    <t>0213133</t>
  </si>
  <si>
    <t>Міська програма утримання та забезпечення  діяльності КЗ Ніжинський молодіжний центр  Ніжинської  міської  ради  на 2019-2022роки.</t>
  </si>
  <si>
    <t>1217640</t>
  </si>
  <si>
    <t>1115061</t>
  </si>
  <si>
    <t>1014060</t>
  </si>
  <si>
    <t>1217693</t>
  </si>
  <si>
    <t>Міська програма "Ніжин - дітям" на період до 2021рр.</t>
  </si>
  <si>
    <t>про  обяг  фінансування  місцевих/регіональних програм</t>
  </si>
  <si>
    <t>Програма забезпечення  житлом  учасників  АТО/ООС та членів  їх сімей  у  Ніжинській  міський  об’єднаній  територіальній громаді на 2020-2022роки</t>
  </si>
  <si>
    <t xml:space="preserve">Міська програма забезпечення службовим житлом лікарів  КНП «Ніжинський міський пологовий будинок» Ніжинської міської ради Чернігівської області на 2020-2021 роки
</t>
  </si>
  <si>
    <t>0217670</t>
  </si>
  <si>
    <t>ВСЬОГО</t>
  </si>
  <si>
    <t>№ п/п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</si>
  <si>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</si>
  <si>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</si>
  <si>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 xml:space="preserve">Програма  управління  боргом бюджету Ніжинської міської територіальної громади на 2019-2023 роки.
</t>
  </si>
  <si>
    <t>Програма розвитку інвестиційної діяльності в Ніжинській міській  територіальній громаді на 2020-2022роки</t>
  </si>
  <si>
    <t>Програма реалізації громадського бюджету(бюджету участі) міста Ніжина на 2017-2021 роки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</si>
  <si>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на 2021рік</t>
  </si>
  <si>
    <t>Програма юридичного обслуговування Ніжинської міської ради та виконавчого комітету Ніжинської міської ради на 2021рік</t>
  </si>
  <si>
    <t xml:space="preserve">Міська цільова програма з виконання власних повноважень Ніжинської міської ради на 2021рік </t>
  </si>
  <si>
    <t>Обсяг фінансування (затверджено  із змінами) на 2021рік</t>
  </si>
  <si>
    <t>Назва програми, що  фінансується з місцевих бюджетів у 2021році</t>
  </si>
  <si>
    <t>Міська цільова Програма фінансової підтримки комунального некомерційного підприємства «Ніжинська центральна міська лікарня ім.М.Галицького» на 2021р.</t>
  </si>
  <si>
    <t xml:space="preserve">Міська цільова програма «Фінансова підтримка та розвиток Комунального некомерційного підприємства «Ніжинський міський пологовий будинок» на 2021рік 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</si>
  <si>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2021рік</t>
  </si>
  <si>
    <t xml:space="preserve"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
</t>
  </si>
  <si>
    <t>Міська цільова програма «Забезпечення централізованих заходів з лікування хворих на цукровий  та  нецукровий  діабет" на 2021р.</t>
  </si>
  <si>
    <t>Міська  цільова програма «Турбота» на 2021р.</t>
  </si>
  <si>
    <t xml:space="preserve">Комплексна міська програма підтримки сім’ї, гендерної  рівності  та протидії  торгівлі  людьми на 2021рік </t>
  </si>
  <si>
    <t xml:space="preserve">Міська цільова програма «Молодь  Ніжинської  територіальної громади» на 2021-2023рр. </t>
  </si>
  <si>
    <t xml:space="preserve">Міська цільова Програма національно-патріотичного виховання на 2021-2025роки 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</si>
  <si>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</si>
  <si>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 xml:space="preserve">Міська цільова Програма "Розробка схем та проектних рішень масового застосування та детального планування на 2021р." </t>
  </si>
  <si>
    <t>Програма розвитку малого та  середнього  підприємництва  у Ніжинській міській територіальній громаді на 2021-2027 роки</t>
  </si>
  <si>
    <t xml:space="preserve">Програма стимулювання  до  запровадження  енергоефективних  заходів населення, об’єднань співвласників  багатоквартирних  будинків  (ОСББ)  та  житлово-будівельних  кооперативів  (ЖБК)  населених   пунктів,  що  входять  до  складу  Ніжинської  міської  територіальної  громади  на 2021рік
</t>
  </si>
  <si>
    <t xml:space="preserve">Міська цільова програма розвитку цивільного захисту Ніжинської міської  територіальної громади на 2021рік </t>
  </si>
  <si>
    <t>0218210</t>
  </si>
  <si>
    <t>Програма забезпечення діяльності комунального підприємства “Муніципальна варта” Ніжинської міської ради на 2021 рік</t>
  </si>
  <si>
    <t>Міська Програма допризовної підготовки, мобілізаційних заходів, утримання полігону (майданчику) Ніжинської  міської територіальної  громади на 2021рік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</si>
  <si>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2021рік» </t>
  </si>
  <si>
    <t xml:space="preserve">Програма  «Соціальний  захист  учнів закладів загальної середньої освіти   Ніжинської міської територіальної громади  шляхом організації гарячого харчування у 2021році»    </t>
  </si>
  <si>
    <t>Міська програма по підтримці випускників закладів загальної середньої освіти, які отримали 200 балів (з одного предмету) і більше за результатами зовнішнього  незалежного  оцінювання у  2021році</t>
  </si>
  <si>
    <t>Міська цільова програма соціального захисту членів сімей військовослужбовців на 2021рік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</si>
  <si>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2021рік  </t>
  </si>
  <si>
    <t xml:space="preserve">Міська цільова Програма з надання пільг на оплату житлово-комунальних та інших послуг на 2021рік </t>
  </si>
  <si>
    <t xml:space="preserve">Міська  цільова програма підтримки діяльності Ніжинської міської організації ветеранів України  на 2021рік  </t>
  </si>
  <si>
    <t>Міська  цільова  програма підтримки діяльності  Ніжинської територіальної організації УТОГ на 2021рік</t>
  </si>
  <si>
    <t>Програма громадських оплачуваних робіт Ніжинської міської територіальної громади 2021рік</t>
  </si>
  <si>
    <t>Міська цільова Програма фінансової підтримки діяльності відокремленого підрозділу Чернігівської обласної організації Товариства Червоного Хреста України на 2021 рік</t>
  </si>
  <si>
    <t xml:space="preserve">Програма  розвитку культури, мистецтва і  охорони культурної спадщини на  2021рік  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</si>
  <si>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рік 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</si>
  <si>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2021рік»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</si>
  <si>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2021рік» 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</si>
  <si>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</si>
  <si>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 xml:space="preserve">Міська цільова програма  «Забезпечення функціонування громадських вбиралень на 2021р.» 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</si>
  <si>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</si>
  <si>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2021рік» </t>
  </si>
  <si>
    <t xml:space="preserve">Міська програма реалізації повноважень міської ради у галузі земельних відносин на 2021рік  </t>
  </si>
  <si>
    <t xml:space="preserve"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 на 2021 рік </t>
  </si>
  <si>
    <t xml:space="preserve">Міська цільова Програма «Розвитку та фінансової підтримки комунальних підприємств Ніжинської міської   територіальної громади на 2021рік» </t>
  </si>
  <si>
    <t xml:space="preserve">Міська програми  з  охорони життя  людей  на  водних  об’єктах Ніжинської міської територіальної громади на 2021рік  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</si>
  <si>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2021р.»  </t>
  </si>
  <si>
    <t>Програма з управління комунальним майном Ніжинської міської територіальної громади на 2021рік</t>
  </si>
  <si>
    <t>Програма юридичного обслуговування управління  комунального майна  та  земельних відносин  Ніжинської  міської  ради Чернігівської області на 2021рік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</si>
  <si>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</si>
  <si>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</si>
  <si>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</si>
  <si>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</si>
  <si>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</si>
  <si>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</si>
  <si>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</si>
  <si>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</si>
  <si>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</si>
  <si>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Програма розвитку та функціонування української мови в закладах освіти у 2021році "Сильна мова - успішна держава"</t>
  </si>
  <si>
    <t>Міська цільова програма співфінансування робіт з ремонту багатоквартирних житлових будинків Ніжинської міської територіальної громади на 2021рік</t>
  </si>
  <si>
    <t>Міська цільова програма співфінансування робіт з ремонту та утримання фасадів багатоквартирних житлових будинків центральних вулиць м.Ніжина на 2021р.</t>
  </si>
  <si>
    <t xml:space="preserve">Міська програма забезпечення службовим житлом лікарів  КНП «Ніжинська ЦМЛ ім. М.Галицького» Ніжинської міської ради Чернігівської області на 2020-2021 роки
</t>
  </si>
  <si>
    <t>1011080</t>
  </si>
  <si>
    <t xml:space="preserve">Міська програма забезпечення пожежної безпеки Ніжинської міської територіальної громади на 2021 рік </t>
  </si>
  <si>
    <t>0611142</t>
  </si>
  <si>
    <t>Ніжинської міської теритріальної громади за 1 півріччя  2021р.</t>
  </si>
  <si>
    <t>Профінансовано станом на 01.07.21р.</t>
  </si>
  <si>
    <t xml:space="preserve">Начальник  фінансового управління </t>
  </si>
  <si>
    <t>Вик. Алла АРТЕМЕНКО     (04631) 7-17 49</t>
  </si>
  <si>
    <t>ІНФОРМАЦІЯ               заміна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</si>
</sst>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sz val="12"/>
      <color indexed="49"/>
      <name val="Times New Roman"/>
      <family val="1"/>
    </font>
    <font>
      <sz val="16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  <font>
      <sz val="16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92" fontId="5" fillId="0" borderId="10" xfId="6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7" fontId="5" fillId="0" borderId="10" xfId="64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7" fontId="5" fillId="0" borderId="10" xfId="64" applyFont="1" applyFill="1" applyBorder="1" applyAlignment="1">
      <alignment vertical="center" wrapText="1"/>
    </xf>
    <xf numFmtId="191" fontId="5" fillId="0" borderId="10" xfId="49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43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87" fontId="4" fillId="0" borderId="10" xfId="64" applyFont="1" applyFill="1" applyBorder="1" applyAlignment="1">
      <alignment horizontal="center" vertical="center" wrapText="1"/>
    </xf>
    <xf numFmtId="187" fontId="5" fillId="0" borderId="11" xfId="64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191" fontId="5" fillId="0" borderId="10" xfId="49" applyNumberFormat="1" applyFont="1" applyFill="1" applyBorder="1" applyAlignment="1">
      <alignment vertical="center" wrapText="1"/>
      <protection/>
    </xf>
    <xf numFmtId="191" fontId="4" fillId="0" borderId="10" xfId="0" applyNumberFormat="1" applyFont="1" applyFill="1" applyBorder="1" applyAlignment="1">
      <alignment horizontal="left" vertical="center" wrapText="1"/>
    </xf>
    <xf numFmtId="192" fontId="4" fillId="0" borderId="10" xfId="6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49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91" fontId="51" fillId="0" borderId="10" xfId="49" applyNumberFormat="1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horizontal="left" vertical="center" wrapText="1"/>
    </xf>
    <xf numFmtId="187" fontId="5" fillId="0" borderId="10" xfId="64" applyFont="1" applyFill="1" applyBorder="1" applyAlignment="1">
      <alignment horizontal="center" vertical="center"/>
    </xf>
    <xf numFmtId="187" fontId="5" fillId="0" borderId="10" xfId="64" applyFont="1" applyFill="1" applyBorder="1" applyAlignment="1">
      <alignment vertical="center"/>
    </xf>
    <xf numFmtId="191" fontId="5" fillId="0" borderId="11" xfId="49" applyNumberFormat="1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91" fontId="5" fillId="0" borderId="11" xfId="49" applyNumberFormat="1" applyFont="1" applyFill="1" applyBorder="1" applyAlignment="1">
      <alignment horizontal="left" vertical="center" wrapText="1"/>
      <protection/>
    </xf>
    <xf numFmtId="191" fontId="5" fillId="0" borderId="13" xfId="49" applyNumberFormat="1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191" fontId="5" fillId="0" borderId="15" xfId="49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91" fontId="5" fillId="0" borderId="10" xfId="49" applyNumberFormat="1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="70" zoomScaleNormal="85" zoomScaleSheetLayoutView="70" zoomScalePageLayoutView="0" workbookViewId="0" topLeftCell="A1">
      <pane xSplit="3" ySplit="5" topLeftCell="D8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:J2"/>
    </sheetView>
  </sheetViews>
  <sheetFormatPr defaultColWidth="8.875" defaultRowHeight="12.75"/>
  <cols>
    <col min="1" max="1" width="5.375" style="43" customWidth="1"/>
    <col min="2" max="2" width="12.875" style="45" customWidth="1"/>
    <col min="3" max="3" width="44.375" style="45" customWidth="1"/>
    <col min="4" max="4" width="20.375" style="18" customWidth="1"/>
    <col min="5" max="5" width="20.375" style="18" hidden="1" customWidth="1"/>
    <col min="6" max="6" width="20.375" style="6" hidden="1" customWidth="1"/>
    <col min="7" max="7" width="25.875" style="19" bestFit="1" customWidth="1"/>
    <col min="8" max="8" width="28.625" style="18" hidden="1" customWidth="1"/>
    <col min="9" max="9" width="21.625" style="18" hidden="1" customWidth="1"/>
    <col min="10" max="10" width="18.375" style="19" customWidth="1"/>
    <col min="11" max="11" width="48.625" style="44" customWidth="1"/>
    <col min="12" max="16384" width="8.875" style="45" customWidth="1"/>
  </cols>
  <sheetData>
    <row r="1" spans="1:11" s="18" customFormat="1" ht="19.5" customHeight="1">
      <c r="A1" s="6"/>
      <c r="B1" s="81" t="s">
        <v>168</v>
      </c>
      <c r="C1" s="81"/>
      <c r="D1" s="81"/>
      <c r="E1" s="81"/>
      <c r="F1" s="81"/>
      <c r="G1" s="81"/>
      <c r="H1" s="81"/>
      <c r="I1" s="81"/>
      <c r="J1" s="81"/>
      <c r="K1" s="7"/>
    </row>
    <row r="2" spans="1:11" s="18" customFormat="1" ht="19.5" customHeight="1">
      <c r="A2" s="6"/>
      <c r="B2" s="82" t="s">
        <v>90</v>
      </c>
      <c r="C2" s="82"/>
      <c r="D2" s="82"/>
      <c r="E2" s="82"/>
      <c r="F2" s="82"/>
      <c r="G2" s="82"/>
      <c r="H2" s="82"/>
      <c r="I2" s="82"/>
      <c r="J2" s="82"/>
      <c r="K2" s="7"/>
    </row>
    <row r="3" spans="1:11" s="18" customFormat="1" ht="19.5" customHeight="1">
      <c r="A3" s="6"/>
      <c r="B3" s="83" t="s">
        <v>164</v>
      </c>
      <c r="C3" s="83"/>
      <c r="D3" s="83"/>
      <c r="E3" s="83"/>
      <c r="F3" s="83"/>
      <c r="G3" s="83"/>
      <c r="H3" s="83"/>
      <c r="I3" s="83"/>
      <c r="J3" s="83"/>
      <c r="K3" s="7"/>
    </row>
    <row r="4" spans="1:11" s="18" customFormat="1" ht="11.25" customHeight="1">
      <c r="A4" s="6"/>
      <c r="F4" s="6"/>
      <c r="G4" s="19"/>
      <c r="J4" s="19"/>
      <c r="K4" s="7"/>
    </row>
    <row r="5" spans="1:11" s="18" customFormat="1" ht="92.25">
      <c r="A5" s="24" t="s">
        <v>95</v>
      </c>
      <c r="B5" s="2" t="s">
        <v>32</v>
      </c>
      <c r="C5" s="24" t="s">
        <v>105</v>
      </c>
      <c r="D5" s="24" t="s">
        <v>104</v>
      </c>
      <c r="E5" s="23" t="s">
        <v>37</v>
      </c>
      <c r="F5" s="23" t="s">
        <v>38</v>
      </c>
      <c r="G5" s="24" t="s">
        <v>165</v>
      </c>
      <c r="H5" s="23" t="s">
        <v>39</v>
      </c>
      <c r="I5" s="23" t="s">
        <v>40</v>
      </c>
      <c r="J5" s="24" t="s">
        <v>96</v>
      </c>
      <c r="K5" s="7"/>
    </row>
    <row r="6" spans="1:11" s="47" customFormat="1" ht="33" customHeight="1">
      <c r="A6" s="65">
        <v>1</v>
      </c>
      <c r="B6" s="8" t="s">
        <v>50</v>
      </c>
      <c r="C6" s="61" t="s">
        <v>101</v>
      </c>
      <c r="D6" s="31">
        <f>E6+F6</f>
        <v>222500</v>
      </c>
      <c r="E6" s="15">
        <f>E7+E11+E12+E8+E9+E10</f>
        <v>222500</v>
      </c>
      <c r="F6" s="15">
        <f>F7+F11+F12+F8+F9+F10</f>
        <v>0</v>
      </c>
      <c r="G6" s="31">
        <f>H6+I6</f>
        <v>115574.31</v>
      </c>
      <c r="H6" s="15">
        <f>H7+H11+H12+H8+H9+H10</f>
        <v>115574.31</v>
      </c>
      <c r="I6" s="15">
        <f>I7+I11+I12+I8+I9+I10</f>
        <v>0</v>
      </c>
      <c r="J6" s="12">
        <f aca="true" t="shared" si="0" ref="J6:J136">G6/D6*100</f>
        <v>51.94351011235955</v>
      </c>
      <c r="K6" s="46"/>
    </row>
    <row r="7" spans="1:11" s="47" customFormat="1" ht="18" customHeight="1">
      <c r="A7" s="66"/>
      <c r="B7" s="4" t="s">
        <v>0</v>
      </c>
      <c r="C7" s="62"/>
      <c r="D7" s="31">
        <f aca="true" t="shared" si="1" ref="D7:D70">E7+F7</f>
        <v>210000</v>
      </c>
      <c r="E7" s="15">
        <v>210000</v>
      </c>
      <c r="F7" s="15"/>
      <c r="G7" s="31">
        <f aca="true" t="shared" si="2" ref="G7:G70">H7+I7</f>
        <v>114774.31</v>
      </c>
      <c r="H7" s="15">
        <v>114774.31</v>
      </c>
      <c r="I7" s="15"/>
      <c r="J7" s="12">
        <f t="shared" si="0"/>
        <v>54.65443333333333</v>
      </c>
      <c r="K7" s="46"/>
    </row>
    <row r="8" spans="1:11" s="47" customFormat="1" ht="18" customHeight="1">
      <c r="A8" s="66"/>
      <c r="B8" s="4" t="s">
        <v>33</v>
      </c>
      <c r="C8" s="62"/>
      <c r="D8" s="31">
        <f t="shared" si="1"/>
        <v>8000</v>
      </c>
      <c r="E8" s="15">
        <v>8000</v>
      </c>
      <c r="F8" s="15">
        <v>0</v>
      </c>
      <c r="G8" s="31">
        <f t="shared" si="2"/>
        <v>0</v>
      </c>
      <c r="H8" s="15">
        <v>0</v>
      </c>
      <c r="I8" s="15"/>
      <c r="J8" s="12">
        <f t="shared" si="0"/>
        <v>0</v>
      </c>
      <c r="K8" s="46"/>
    </row>
    <row r="9" spans="1:11" s="47" customFormat="1" ht="18" customHeight="1">
      <c r="A9" s="66"/>
      <c r="B9" s="4" t="s">
        <v>18</v>
      </c>
      <c r="C9" s="62"/>
      <c r="D9" s="31">
        <f t="shared" si="1"/>
        <v>2000</v>
      </c>
      <c r="E9" s="15">
        <v>2000</v>
      </c>
      <c r="F9" s="15"/>
      <c r="G9" s="31">
        <f t="shared" si="2"/>
        <v>0</v>
      </c>
      <c r="H9" s="15">
        <v>0</v>
      </c>
      <c r="I9" s="15"/>
      <c r="J9" s="12">
        <f t="shared" si="0"/>
        <v>0</v>
      </c>
      <c r="K9" s="46"/>
    </row>
    <row r="10" spans="1:11" s="47" customFormat="1" ht="18" customHeight="1" hidden="1">
      <c r="A10" s="66"/>
      <c r="B10" s="4" t="s">
        <v>42</v>
      </c>
      <c r="C10" s="62"/>
      <c r="D10" s="31">
        <f t="shared" si="1"/>
        <v>0</v>
      </c>
      <c r="E10" s="15"/>
      <c r="F10" s="15"/>
      <c r="G10" s="31">
        <f t="shared" si="2"/>
        <v>0</v>
      </c>
      <c r="H10" s="15">
        <v>0</v>
      </c>
      <c r="I10" s="15"/>
      <c r="J10" s="12" t="e">
        <f t="shared" si="0"/>
        <v>#DIV/0!</v>
      </c>
      <c r="K10" s="46"/>
    </row>
    <row r="11" spans="1:11" s="47" customFormat="1" ht="15.75" customHeight="1" hidden="1">
      <c r="A11" s="66"/>
      <c r="B11" s="4" t="s">
        <v>23</v>
      </c>
      <c r="C11" s="62"/>
      <c r="D11" s="31">
        <f t="shared" si="1"/>
        <v>0</v>
      </c>
      <c r="E11" s="15"/>
      <c r="F11" s="15"/>
      <c r="G11" s="31">
        <f t="shared" si="2"/>
        <v>0</v>
      </c>
      <c r="H11" s="15"/>
      <c r="I11" s="15"/>
      <c r="J11" s="12" t="e">
        <f>G11/D11*100</f>
        <v>#DIV/0!</v>
      </c>
      <c r="K11" s="46"/>
    </row>
    <row r="12" spans="1:11" s="47" customFormat="1" ht="17.25" customHeight="1">
      <c r="A12" s="66"/>
      <c r="B12" s="4" t="s">
        <v>31</v>
      </c>
      <c r="C12" s="64"/>
      <c r="D12" s="31">
        <f t="shared" si="1"/>
        <v>2500</v>
      </c>
      <c r="E12" s="15">
        <v>2500</v>
      </c>
      <c r="F12" s="15"/>
      <c r="G12" s="31">
        <f t="shared" si="2"/>
        <v>800</v>
      </c>
      <c r="H12" s="15">
        <v>800</v>
      </c>
      <c r="I12" s="15"/>
      <c r="J12" s="12">
        <f>G12/D12*100</f>
        <v>32</v>
      </c>
      <c r="K12" s="46"/>
    </row>
    <row r="13" spans="1:11" s="47" customFormat="1" ht="54.75" customHeight="1">
      <c r="A13" s="5">
        <v>2</v>
      </c>
      <c r="B13" s="4" t="s">
        <v>0</v>
      </c>
      <c r="C13" s="27" t="s">
        <v>102</v>
      </c>
      <c r="D13" s="31">
        <f t="shared" si="1"/>
        <v>150000</v>
      </c>
      <c r="E13" s="15">
        <f>70000+30000+50000</f>
        <v>150000</v>
      </c>
      <c r="F13" s="15"/>
      <c r="G13" s="31">
        <f t="shared" si="2"/>
        <v>104704.2</v>
      </c>
      <c r="H13" s="15">
        <v>104704.2</v>
      </c>
      <c r="I13" s="15"/>
      <c r="J13" s="12">
        <f t="shared" si="0"/>
        <v>69.8028</v>
      </c>
      <c r="K13" s="46"/>
    </row>
    <row r="14" spans="1:11" s="47" customFormat="1" ht="15" customHeight="1">
      <c r="A14" s="65">
        <v>3</v>
      </c>
      <c r="B14" s="8" t="s">
        <v>50</v>
      </c>
      <c r="C14" s="61" t="s">
        <v>103</v>
      </c>
      <c r="D14" s="31">
        <f t="shared" si="1"/>
        <v>524900</v>
      </c>
      <c r="E14" s="15">
        <f>SUM(E15:E21)</f>
        <v>524900</v>
      </c>
      <c r="F14" s="15">
        <f>SUM(F15:F21)</f>
        <v>0</v>
      </c>
      <c r="G14" s="31">
        <f t="shared" si="2"/>
        <v>201429.72999999998</v>
      </c>
      <c r="H14" s="15">
        <f>SUM(H15:H21)</f>
        <v>201429.72999999998</v>
      </c>
      <c r="I14" s="15">
        <f>SUM(I15:I21)</f>
        <v>0</v>
      </c>
      <c r="J14" s="12">
        <f t="shared" si="0"/>
        <v>38.37487711945132</v>
      </c>
      <c r="K14" s="46"/>
    </row>
    <row r="15" spans="1:11" s="47" customFormat="1" ht="20.25" customHeight="1">
      <c r="A15" s="66"/>
      <c r="B15" s="4" t="s">
        <v>0</v>
      </c>
      <c r="C15" s="62"/>
      <c r="D15" s="31">
        <f t="shared" si="1"/>
        <v>445000</v>
      </c>
      <c r="E15" s="15">
        <v>445000</v>
      </c>
      <c r="F15" s="15"/>
      <c r="G15" s="31">
        <f t="shared" si="2"/>
        <v>131720.72999999998</v>
      </c>
      <c r="H15" s="15">
        <f>5000+126720.73</f>
        <v>131720.72999999998</v>
      </c>
      <c r="I15" s="15"/>
      <c r="J15" s="12">
        <f t="shared" si="0"/>
        <v>29.600164044943817</v>
      </c>
      <c r="K15" s="46"/>
    </row>
    <row r="16" spans="1:11" s="47" customFormat="1" ht="20.25" customHeight="1">
      <c r="A16" s="66"/>
      <c r="B16" s="4" t="s">
        <v>44</v>
      </c>
      <c r="C16" s="62"/>
      <c r="D16" s="31">
        <f t="shared" si="1"/>
        <v>73900</v>
      </c>
      <c r="E16" s="15">
        <v>73900</v>
      </c>
      <c r="F16" s="15"/>
      <c r="G16" s="31">
        <f t="shared" si="2"/>
        <v>67709</v>
      </c>
      <c r="H16" s="15">
        <v>67709</v>
      </c>
      <c r="I16" s="15"/>
      <c r="J16" s="12">
        <f>G16/D16*100</f>
        <v>91.62246278755075</v>
      </c>
      <c r="K16" s="46"/>
    </row>
    <row r="17" spans="1:11" s="47" customFormat="1" ht="23.25" customHeight="1">
      <c r="A17" s="66"/>
      <c r="B17" s="4" t="s">
        <v>33</v>
      </c>
      <c r="C17" s="62"/>
      <c r="D17" s="31">
        <f t="shared" si="1"/>
        <v>2000</v>
      </c>
      <c r="E17" s="15">
        <v>2000</v>
      </c>
      <c r="F17" s="15"/>
      <c r="G17" s="31">
        <f t="shared" si="2"/>
        <v>2000</v>
      </c>
      <c r="H17" s="15">
        <f>1500+500</f>
        <v>2000</v>
      </c>
      <c r="I17" s="15"/>
      <c r="J17" s="12">
        <f t="shared" si="0"/>
        <v>100</v>
      </c>
      <c r="K17" s="46"/>
    </row>
    <row r="18" spans="1:11" s="47" customFormat="1" ht="23.25" customHeight="1">
      <c r="A18" s="66"/>
      <c r="B18" s="4" t="s">
        <v>18</v>
      </c>
      <c r="C18" s="62"/>
      <c r="D18" s="31">
        <f t="shared" si="1"/>
        <v>2000</v>
      </c>
      <c r="E18" s="15">
        <v>2000</v>
      </c>
      <c r="F18" s="15"/>
      <c r="G18" s="31">
        <f t="shared" si="2"/>
        <v>0</v>
      </c>
      <c r="H18" s="15"/>
      <c r="I18" s="15"/>
      <c r="J18" s="12">
        <f t="shared" si="0"/>
        <v>0</v>
      </c>
      <c r="K18" s="46"/>
    </row>
    <row r="19" spans="1:11" s="47" customFormat="1" ht="19.5" customHeight="1">
      <c r="A19" s="66"/>
      <c r="B19" s="4" t="s">
        <v>42</v>
      </c>
      <c r="C19" s="62"/>
      <c r="D19" s="31">
        <f t="shared" si="1"/>
        <v>2000</v>
      </c>
      <c r="E19" s="15">
        <v>2000</v>
      </c>
      <c r="F19" s="15"/>
      <c r="G19" s="31">
        <f t="shared" si="2"/>
        <v>0</v>
      </c>
      <c r="H19" s="15"/>
      <c r="I19" s="15"/>
      <c r="J19" s="12">
        <f t="shared" si="0"/>
        <v>0</v>
      </c>
      <c r="K19" s="46"/>
    </row>
    <row r="20" spans="1:11" s="47" customFormat="1" ht="19.5" customHeight="1" hidden="1">
      <c r="A20" s="66"/>
      <c r="B20" s="4" t="s">
        <v>23</v>
      </c>
      <c r="C20" s="62"/>
      <c r="D20" s="31">
        <f t="shared" si="1"/>
        <v>0</v>
      </c>
      <c r="E20" s="15"/>
      <c r="F20" s="15"/>
      <c r="G20" s="31">
        <f t="shared" si="2"/>
        <v>0</v>
      </c>
      <c r="H20" s="15"/>
      <c r="I20" s="15"/>
      <c r="J20" s="12" t="e">
        <f>G20/D20*100</f>
        <v>#DIV/0!</v>
      </c>
      <c r="K20" s="46"/>
    </row>
    <row r="21" spans="1:11" s="47" customFormat="1" ht="19.5" customHeight="1" hidden="1">
      <c r="A21" s="67"/>
      <c r="B21" s="4" t="s">
        <v>31</v>
      </c>
      <c r="C21" s="64"/>
      <c r="D21" s="31">
        <f t="shared" si="1"/>
        <v>0</v>
      </c>
      <c r="E21" s="15"/>
      <c r="F21" s="15"/>
      <c r="G21" s="31">
        <f t="shared" si="2"/>
        <v>0</v>
      </c>
      <c r="H21" s="15"/>
      <c r="I21" s="15"/>
      <c r="J21" s="12" t="e">
        <f t="shared" si="0"/>
        <v>#DIV/0!</v>
      </c>
      <c r="K21" s="46"/>
    </row>
    <row r="22" spans="1:11" s="21" customFormat="1" ht="58.5" customHeight="1">
      <c r="A22" s="5">
        <v>4</v>
      </c>
      <c r="B22" s="4" t="s">
        <v>0</v>
      </c>
      <c r="C22" s="27" t="s">
        <v>99</v>
      </c>
      <c r="D22" s="31">
        <f t="shared" si="1"/>
        <v>947500</v>
      </c>
      <c r="E22" s="15">
        <f>803000+144500</f>
        <v>947500</v>
      </c>
      <c r="F22" s="15"/>
      <c r="G22" s="31">
        <f t="shared" si="2"/>
        <v>133891</v>
      </c>
      <c r="H22" s="15">
        <v>133891</v>
      </c>
      <c r="I22" s="15"/>
      <c r="J22" s="12">
        <f t="shared" si="0"/>
        <v>14.130976253298153</v>
      </c>
      <c r="K22" s="28"/>
    </row>
    <row r="23" spans="1:11" s="20" customFormat="1" ht="21.75" customHeight="1">
      <c r="A23" s="65">
        <v>5</v>
      </c>
      <c r="B23" s="4" t="s">
        <v>50</v>
      </c>
      <c r="C23" s="74" t="s">
        <v>100</v>
      </c>
      <c r="D23" s="31">
        <f t="shared" si="1"/>
        <v>3796881</v>
      </c>
      <c r="E23" s="15">
        <f>SUM(E24:E32)</f>
        <v>3188433</v>
      </c>
      <c r="F23" s="15">
        <f>SUM(F24:F32)</f>
        <v>608448</v>
      </c>
      <c r="G23" s="31">
        <f t="shared" si="2"/>
        <v>1599736.53</v>
      </c>
      <c r="H23" s="15">
        <f>SUM(H24:H32)</f>
        <v>1214236.53</v>
      </c>
      <c r="I23" s="15">
        <f>SUM(I24:I32)</f>
        <v>385500</v>
      </c>
      <c r="J23" s="12">
        <f t="shared" si="0"/>
        <v>42.13291198749711</v>
      </c>
      <c r="K23" s="28"/>
    </row>
    <row r="24" spans="1:11" s="20" customFormat="1" ht="15.75">
      <c r="A24" s="66"/>
      <c r="B24" s="4" t="s">
        <v>0</v>
      </c>
      <c r="C24" s="74"/>
      <c r="D24" s="31">
        <f t="shared" si="1"/>
        <v>1000</v>
      </c>
      <c r="E24" s="15">
        <v>1000</v>
      </c>
      <c r="F24" s="15"/>
      <c r="G24" s="31">
        <f t="shared" si="2"/>
        <v>0</v>
      </c>
      <c r="H24" s="15">
        <v>0</v>
      </c>
      <c r="I24" s="15"/>
      <c r="J24" s="12">
        <f t="shared" si="0"/>
        <v>0</v>
      </c>
      <c r="K24" s="28"/>
    </row>
    <row r="25" spans="1:11" s="20" customFormat="1" ht="15.75">
      <c r="A25" s="66"/>
      <c r="B25" s="4" t="s">
        <v>83</v>
      </c>
      <c r="C25" s="74"/>
      <c r="D25" s="31">
        <f t="shared" si="1"/>
        <v>99999</v>
      </c>
      <c r="E25" s="15">
        <v>36500</v>
      </c>
      <c r="F25" s="15">
        <v>63499</v>
      </c>
      <c r="G25" s="31">
        <f t="shared" si="2"/>
        <v>0</v>
      </c>
      <c r="H25" s="15"/>
      <c r="I25" s="15">
        <v>0</v>
      </c>
      <c r="J25" s="12">
        <f t="shared" si="0"/>
        <v>0</v>
      </c>
      <c r="K25" s="28"/>
    </row>
    <row r="26" spans="1:11" s="20" customFormat="1" ht="21" customHeight="1">
      <c r="A26" s="66"/>
      <c r="B26" s="4" t="s">
        <v>150</v>
      </c>
      <c r="C26" s="74"/>
      <c r="D26" s="31">
        <f t="shared" si="1"/>
        <v>1097150</v>
      </c>
      <c r="E26" s="15">
        <v>709200</v>
      </c>
      <c r="F26" s="15">
        <v>387950</v>
      </c>
      <c r="G26" s="31">
        <f t="shared" si="2"/>
        <v>457400</v>
      </c>
      <c r="H26" s="15">
        <v>223900</v>
      </c>
      <c r="I26" s="15">
        <v>233500</v>
      </c>
      <c r="J26" s="12">
        <f t="shared" si="0"/>
        <v>41.68983274848471</v>
      </c>
      <c r="K26" s="28"/>
    </row>
    <row r="27" spans="1:11" s="20" customFormat="1" ht="18" customHeight="1">
      <c r="A27" s="66"/>
      <c r="B27" s="4" t="s">
        <v>151</v>
      </c>
      <c r="C27" s="74"/>
      <c r="D27" s="31">
        <f t="shared" si="1"/>
        <v>99999</v>
      </c>
      <c r="E27" s="15">
        <v>99999</v>
      </c>
      <c r="F27" s="15"/>
      <c r="G27" s="31">
        <f t="shared" si="2"/>
        <v>0</v>
      </c>
      <c r="H27" s="15">
        <v>0</v>
      </c>
      <c r="I27" s="15"/>
      <c r="J27" s="12">
        <f t="shared" si="0"/>
        <v>0</v>
      </c>
      <c r="K27" s="28"/>
    </row>
    <row r="28" spans="1:11" s="20" customFormat="1" ht="21" customHeight="1">
      <c r="A28" s="66"/>
      <c r="B28" s="4" t="s">
        <v>53</v>
      </c>
      <c r="C28" s="74"/>
      <c r="D28" s="31">
        <f t="shared" si="1"/>
        <v>62000</v>
      </c>
      <c r="E28" s="15">
        <v>39000</v>
      </c>
      <c r="F28" s="15">
        <v>23000</v>
      </c>
      <c r="G28" s="31">
        <f t="shared" si="2"/>
        <v>62000</v>
      </c>
      <c r="H28" s="15">
        <v>39000</v>
      </c>
      <c r="I28" s="15">
        <v>23000</v>
      </c>
      <c r="J28" s="12">
        <f t="shared" si="0"/>
        <v>100</v>
      </c>
      <c r="K28" s="28"/>
    </row>
    <row r="29" spans="1:11" s="20" customFormat="1" ht="21" customHeight="1">
      <c r="A29" s="66"/>
      <c r="B29" s="4" t="s">
        <v>19</v>
      </c>
      <c r="C29" s="74"/>
      <c r="D29" s="31">
        <f t="shared" si="1"/>
        <v>49500</v>
      </c>
      <c r="E29" s="15">
        <f>50000-500</f>
        <v>49500</v>
      </c>
      <c r="F29" s="15"/>
      <c r="G29" s="31">
        <f t="shared" si="2"/>
        <v>49500</v>
      </c>
      <c r="H29" s="15">
        <v>49500</v>
      </c>
      <c r="I29" s="15"/>
      <c r="J29" s="12">
        <f t="shared" si="0"/>
        <v>100</v>
      </c>
      <c r="K29" s="28"/>
    </row>
    <row r="30" spans="1:11" s="20" customFormat="1" ht="21" customHeight="1">
      <c r="A30" s="66"/>
      <c r="B30" s="4" t="s">
        <v>72</v>
      </c>
      <c r="C30" s="74"/>
      <c r="D30" s="31">
        <f>E30+F30</f>
        <v>37350</v>
      </c>
      <c r="E30" s="15">
        <v>3350</v>
      </c>
      <c r="F30" s="15">
        <v>34000</v>
      </c>
      <c r="G30" s="31">
        <f t="shared" si="2"/>
        <v>37350</v>
      </c>
      <c r="H30" s="15">
        <v>3350</v>
      </c>
      <c r="I30" s="15">
        <v>34000</v>
      </c>
      <c r="J30" s="12">
        <f t="shared" si="0"/>
        <v>100</v>
      </c>
      <c r="K30" s="28"/>
    </row>
    <row r="31" spans="1:11" s="20" customFormat="1" ht="15.75">
      <c r="A31" s="66"/>
      <c r="B31" s="4" t="s">
        <v>86</v>
      </c>
      <c r="C31" s="74"/>
      <c r="D31" s="31">
        <f t="shared" si="1"/>
        <v>1081985</v>
      </c>
      <c r="E31" s="15">
        <v>981986</v>
      </c>
      <c r="F31" s="15">
        <v>99999</v>
      </c>
      <c r="G31" s="31">
        <f t="shared" si="2"/>
        <v>976486.53</v>
      </c>
      <c r="H31" s="15">
        <v>881486.53</v>
      </c>
      <c r="I31" s="15">
        <v>95000</v>
      </c>
      <c r="J31" s="12">
        <f t="shared" si="0"/>
        <v>90.24954412491856</v>
      </c>
      <c r="K31" s="28"/>
    </row>
    <row r="32" spans="1:11" s="20" customFormat="1" ht="15.75">
      <c r="A32" s="66"/>
      <c r="B32" s="4" t="s">
        <v>26</v>
      </c>
      <c r="C32" s="74"/>
      <c r="D32" s="31">
        <f t="shared" si="1"/>
        <v>1267898</v>
      </c>
      <c r="E32" s="15">
        <v>1267898</v>
      </c>
      <c r="F32" s="15"/>
      <c r="G32" s="31">
        <f t="shared" si="2"/>
        <v>17000</v>
      </c>
      <c r="H32" s="15">
        <v>17000</v>
      </c>
      <c r="I32" s="15"/>
      <c r="J32" s="12">
        <f t="shared" si="0"/>
        <v>1.3408018626103992</v>
      </c>
      <c r="K32" s="28"/>
    </row>
    <row r="33" spans="1:11" s="47" customFormat="1" ht="60.75" customHeight="1">
      <c r="A33" s="5">
        <v>6</v>
      </c>
      <c r="B33" s="4" t="s">
        <v>47</v>
      </c>
      <c r="C33" s="27" t="s">
        <v>63</v>
      </c>
      <c r="D33" s="31">
        <f t="shared" si="1"/>
        <v>7160000</v>
      </c>
      <c r="E33" s="15"/>
      <c r="F33" s="15">
        <v>7160000</v>
      </c>
      <c r="G33" s="31">
        <f t="shared" si="2"/>
        <v>708771.21</v>
      </c>
      <c r="H33" s="15"/>
      <c r="I33" s="15">
        <v>708771.21</v>
      </c>
      <c r="J33" s="12">
        <f t="shared" si="0"/>
        <v>9.899039245810055</v>
      </c>
      <c r="K33" s="46"/>
    </row>
    <row r="34" spans="1:11" s="21" customFormat="1" ht="23.25" customHeight="1">
      <c r="A34" s="65">
        <v>7</v>
      </c>
      <c r="B34" s="25" t="s">
        <v>47</v>
      </c>
      <c r="C34" s="61" t="s">
        <v>106</v>
      </c>
      <c r="D34" s="31">
        <f>E34+F34</f>
        <v>7853200</v>
      </c>
      <c r="E34" s="15">
        <v>7853200</v>
      </c>
      <c r="F34" s="15"/>
      <c r="G34" s="31">
        <f t="shared" si="2"/>
        <v>5538425.03</v>
      </c>
      <c r="H34" s="15">
        <v>5538425.03</v>
      </c>
      <c r="I34" s="15"/>
      <c r="J34" s="12">
        <f t="shared" si="0"/>
        <v>70.5244362807518</v>
      </c>
      <c r="K34" s="28"/>
    </row>
    <row r="35" spans="1:11" s="21" customFormat="1" ht="23.25" customHeight="1">
      <c r="A35" s="66"/>
      <c r="B35" s="25" t="s">
        <v>36</v>
      </c>
      <c r="C35" s="62"/>
      <c r="D35" s="31">
        <f t="shared" si="1"/>
        <v>50000</v>
      </c>
      <c r="E35" s="15">
        <v>50000</v>
      </c>
      <c r="F35" s="15"/>
      <c r="G35" s="31">
        <f t="shared" si="2"/>
        <v>48114.69</v>
      </c>
      <c r="H35" s="15">
        <v>48114.69</v>
      </c>
      <c r="I35" s="15"/>
      <c r="J35" s="12">
        <f t="shared" si="0"/>
        <v>96.22938</v>
      </c>
      <c r="K35" s="28"/>
    </row>
    <row r="36" spans="1:11" s="21" customFormat="1" ht="23.25" customHeight="1">
      <c r="A36" s="66"/>
      <c r="B36" s="25" t="s">
        <v>2</v>
      </c>
      <c r="C36" s="62"/>
      <c r="D36" s="31">
        <f t="shared" si="1"/>
        <v>20000</v>
      </c>
      <c r="E36" s="53">
        <v>20000</v>
      </c>
      <c r="F36" s="15"/>
      <c r="G36" s="31">
        <f t="shared" si="2"/>
        <v>4528.2</v>
      </c>
      <c r="H36" s="15">
        <v>4528.2</v>
      </c>
      <c r="I36" s="15"/>
      <c r="J36" s="12">
        <f t="shared" si="0"/>
        <v>22.641</v>
      </c>
      <c r="K36" s="28"/>
    </row>
    <row r="37" spans="1:11" s="21" customFormat="1" ht="23.25" customHeight="1">
      <c r="A37" s="67"/>
      <c r="B37" s="25" t="s">
        <v>4</v>
      </c>
      <c r="C37" s="62"/>
      <c r="D37" s="31">
        <f t="shared" si="1"/>
        <v>50000</v>
      </c>
      <c r="E37" s="53">
        <v>50000</v>
      </c>
      <c r="F37" s="15"/>
      <c r="G37" s="31">
        <f t="shared" si="2"/>
        <v>0</v>
      </c>
      <c r="H37" s="15"/>
      <c r="I37" s="15"/>
      <c r="J37" s="12">
        <f t="shared" si="0"/>
        <v>0</v>
      </c>
      <c r="K37" s="28"/>
    </row>
    <row r="38" spans="1:11" s="21" customFormat="1" ht="23.25" customHeight="1">
      <c r="A38" s="56"/>
      <c r="B38" s="25" t="s">
        <v>65</v>
      </c>
      <c r="C38" s="62"/>
      <c r="D38" s="31">
        <f t="shared" si="1"/>
        <v>43000</v>
      </c>
      <c r="E38" s="53"/>
      <c r="F38" s="15">
        <v>43000</v>
      </c>
      <c r="G38" s="31">
        <f t="shared" si="2"/>
        <v>43000</v>
      </c>
      <c r="H38" s="15"/>
      <c r="I38" s="15">
        <v>43000</v>
      </c>
      <c r="J38" s="12"/>
      <c r="K38" s="28"/>
    </row>
    <row r="39" spans="1:11" s="21" customFormat="1" ht="23.25" customHeight="1">
      <c r="A39" s="56"/>
      <c r="B39" s="25" t="s">
        <v>93</v>
      </c>
      <c r="C39" s="75"/>
      <c r="D39" s="31">
        <f t="shared" si="1"/>
        <v>1000</v>
      </c>
      <c r="E39" s="53"/>
      <c r="F39" s="15">
        <v>1000</v>
      </c>
      <c r="G39" s="31">
        <f t="shared" si="2"/>
        <v>0</v>
      </c>
      <c r="H39" s="15"/>
      <c r="I39" s="15">
        <v>0</v>
      </c>
      <c r="J39" s="12"/>
      <c r="K39" s="28"/>
    </row>
    <row r="40" spans="1:11" s="49" customFormat="1" ht="77.25" customHeight="1">
      <c r="A40" s="65">
        <v>8</v>
      </c>
      <c r="B40" s="78" t="s">
        <v>62</v>
      </c>
      <c r="C40" s="61" t="s">
        <v>107</v>
      </c>
      <c r="D40" s="31">
        <f t="shared" si="1"/>
        <v>9277200</v>
      </c>
      <c r="E40" s="15">
        <v>5817200</v>
      </c>
      <c r="F40" s="15">
        <v>3460000</v>
      </c>
      <c r="G40" s="31">
        <f t="shared" si="2"/>
        <v>7051088.18</v>
      </c>
      <c r="H40" s="15">
        <v>4087679.18</v>
      </c>
      <c r="I40" s="15">
        <v>2963409</v>
      </c>
      <c r="J40" s="12">
        <f t="shared" si="0"/>
        <v>76.00448605182598</v>
      </c>
      <c r="K40" s="46"/>
    </row>
    <row r="41" spans="1:11" s="49" customFormat="1" ht="24.75" customHeight="1" hidden="1">
      <c r="A41" s="66"/>
      <c r="B41" s="79"/>
      <c r="C41" s="62"/>
      <c r="D41" s="31">
        <f t="shared" si="1"/>
        <v>0</v>
      </c>
      <c r="E41" s="15"/>
      <c r="F41" s="15"/>
      <c r="G41" s="15">
        <f t="shared" si="2"/>
        <v>0</v>
      </c>
      <c r="H41" s="15"/>
      <c r="I41" s="15"/>
      <c r="J41" s="12" t="e">
        <f t="shared" si="0"/>
        <v>#DIV/0!</v>
      </c>
      <c r="K41" s="46"/>
    </row>
    <row r="42" spans="1:11" s="49" customFormat="1" ht="24.75" customHeight="1" hidden="1">
      <c r="A42" s="76"/>
      <c r="B42" s="4"/>
      <c r="C42" s="77"/>
      <c r="D42" s="31">
        <f t="shared" si="1"/>
        <v>0</v>
      </c>
      <c r="E42" s="15"/>
      <c r="F42" s="15"/>
      <c r="G42" s="15">
        <f t="shared" si="2"/>
        <v>0</v>
      </c>
      <c r="H42" s="15"/>
      <c r="I42" s="15"/>
      <c r="J42" s="12" t="e">
        <f t="shared" si="0"/>
        <v>#DIV/0!</v>
      </c>
      <c r="K42" s="46"/>
    </row>
    <row r="43" spans="1:11" s="47" customFormat="1" ht="78.75" customHeight="1">
      <c r="A43" s="65">
        <v>9</v>
      </c>
      <c r="B43" s="25" t="s">
        <v>64</v>
      </c>
      <c r="C43" s="61" t="s">
        <v>108</v>
      </c>
      <c r="D43" s="31">
        <f t="shared" si="1"/>
        <v>3117257</v>
      </c>
      <c r="E43" s="15">
        <v>2620340</v>
      </c>
      <c r="F43" s="15">
        <v>496917</v>
      </c>
      <c r="G43" s="31">
        <f t="shared" si="2"/>
        <v>1787877.24</v>
      </c>
      <c r="H43" s="15">
        <v>1290998.24</v>
      </c>
      <c r="I43" s="15">
        <v>496879</v>
      </c>
      <c r="J43" s="12">
        <f>G43/D43*100</f>
        <v>57.354181576944086</v>
      </c>
      <c r="K43" s="46"/>
    </row>
    <row r="44" spans="1:11" s="47" customFormat="1" ht="41.25" customHeight="1" hidden="1">
      <c r="A44" s="67"/>
      <c r="B44" s="25" t="s">
        <v>93</v>
      </c>
      <c r="C44" s="64"/>
      <c r="D44" s="31">
        <f t="shared" si="1"/>
        <v>0</v>
      </c>
      <c r="E44" s="15"/>
      <c r="F44" s="15"/>
      <c r="G44" s="31">
        <f t="shared" si="2"/>
        <v>0</v>
      </c>
      <c r="H44" s="15"/>
      <c r="I44" s="15"/>
      <c r="J44" s="12" t="e">
        <f>G44/D44*100</f>
        <v>#DIV/0!</v>
      </c>
      <c r="K44" s="46"/>
    </row>
    <row r="45" spans="1:11" s="49" customFormat="1" ht="49.5" customHeight="1">
      <c r="A45" s="65">
        <v>10</v>
      </c>
      <c r="B45" s="3" t="s">
        <v>1</v>
      </c>
      <c r="C45" s="61" t="s">
        <v>109</v>
      </c>
      <c r="D45" s="31">
        <f t="shared" si="1"/>
        <v>3456000</v>
      </c>
      <c r="E45" s="15">
        <v>3456000</v>
      </c>
      <c r="F45" s="15"/>
      <c r="G45" s="31">
        <f t="shared" si="2"/>
        <v>1646304.62</v>
      </c>
      <c r="H45" s="15">
        <v>1646304.62</v>
      </c>
      <c r="I45" s="15"/>
      <c r="J45" s="12">
        <f t="shared" si="0"/>
        <v>47.63612905092593</v>
      </c>
      <c r="K45" s="46"/>
    </row>
    <row r="46" spans="1:11" s="49" customFormat="1" ht="63" customHeight="1">
      <c r="A46" s="67"/>
      <c r="B46" s="16" t="s">
        <v>48</v>
      </c>
      <c r="C46" s="64"/>
      <c r="D46" s="31">
        <f t="shared" si="1"/>
        <v>200000</v>
      </c>
      <c r="E46" s="15">
        <v>200000</v>
      </c>
      <c r="F46" s="15"/>
      <c r="G46" s="31">
        <f t="shared" si="2"/>
        <v>198297</v>
      </c>
      <c r="H46" s="15">
        <v>198297</v>
      </c>
      <c r="I46" s="15"/>
      <c r="J46" s="12">
        <f t="shared" si="0"/>
        <v>99.1485</v>
      </c>
      <c r="K46" s="46"/>
    </row>
    <row r="47" spans="1:11" s="49" customFormat="1" ht="77.25" customHeight="1">
      <c r="A47" s="5">
        <v>11</v>
      </c>
      <c r="B47" s="3" t="s">
        <v>3</v>
      </c>
      <c r="C47" s="27" t="s">
        <v>110</v>
      </c>
      <c r="D47" s="31">
        <f t="shared" si="1"/>
        <v>3693200</v>
      </c>
      <c r="E47" s="15">
        <v>3693200</v>
      </c>
      <c r="F47" s="15"/>
      <c r="G47" s="31">
        <f t="shared" si="2"/>
        <v>1992761.97</v>
      </c>
      <c r="H47" s="15">
        <v>1992761.97</v>
      </c>
      <c r="I47" s="15"/>
      <c r="J47" s="12">
        <f>G47/D47*100</f>
        <v>53.95759693490739</v>
      </c>
      <c r="K47" s="46"/>
    </row>
    <row r="48" spans="1:11" s="49" customFormat="1" ht="24" customHeight="1">
      <c r="A48" s="65">
        <v>12</v>
      </c>
      <c r="B48" s="3" t="s">
        <v>50</v>
      </c>
      <c r="C48" s="74" t="s">
        <v>111</v>
      </c>
      <c r="D48" s="31">
        <f t="shared" si="1"/>
        <v>4945000</v>
      </c>
      <c r="E48" s="15">
        <f>E49+E50+E52+E53+E51</f>
        <v>4945000</v>
      </c>
      <c r="F48" s="15">
        <f>F49+F50+F52+F53+F51</f>
        <v>0</v>
      </c>
      <c r="G48" s="31">
        <f t="shared" si="2"/>
        <v>2707044.5300000003</v>
      </c>
      <c r="H48" s="15">
        <f>H49+H50+H52+H53+H51</f>
        <v>2707044.5300000003</v>
      </c>
      <c r="I48" s="15">
        <f>I49+I50+I52+I53+I51</f>
        <v>0</v>
      </c>
      <c r="J48" s="12">
        <f t="shared" si="0"/>
        <v>54.743064307381196</v>
      </c>
      <c r="K48" s="46"/>
    </row>
    <row r="49" spans="1:11" s="20" customFormat="1" ht="24" customHeight="1">
      <c r="A49" s="66"/>
      <c r="B49" s="4" t="s">
        <v>4</v>
      </c>
      <c r="C49" s="74"/>
      <c r="D49" s="31">
        <f t="shared" si="1"/>
        <v>260000</v>
      </c>
      <c r="E49" s="54">
        <f>60000+200000</f>
        <v>260000</v>
      </c>
      <c r="F49" s="15"/>
      <c r="G49" s="31">
        <f t="shared" si="2"/>
        <v>114805</v>
      </c>
      <c r="H49" s="15">
        <v>114805</v>
      </c>
      <c r="I49" s="15"/>
      <c r="J49" s="12">
        <f t="shared" si="0"/>
        <v>44.15576923076923</v>
      </c>
      <c r="K49" s="28"/>
    </row>
    <row r="50" spans="1:11" s="49" customFormat="1" ht="24" customHeight="1">
      <c r="A50" s="66"/>
      <c r="B50" s="4" t="s">
        <v>5</v>
      </c>
      <c r="C50" s="74"/>
      <c r="D50" s="31">
        <f t="shared" si="1"/>
        <v>1955000</v>
      </c>
      <c r="E50" s="54">
        <f>600000+100000+50000+205000+1000000</f>
        <v>1955000</v>
      </c>
      <c r="F50" s="15"/>
      <c r="G50" s="31">
        <f t="shared" si="2"/>
        <v>1614686.1</v>
      </c>
      <c r="H50" s="15">
        <v>1614686.1</v>
      </c>
      <c r="I50" s="15"/>
      <c r="J50" s="12">
        <f t="shared" si="0"/>
        <v>82.59263938618926</v>
      </c>
      <c r="K50" s="46"/>
    </row>
    <row r="51" spans="1:11" s="49" customFormat="1" ht="24" customHeight="1">
      <c r="A51" s="66"/>
      <c r="B51" s="4" t="s">
        <v>41</v>
      </c>
      <c r="C51" s="74"/>
      <c r="D51" s="31">
        <f t="shared" si="1"/>
        <v>230000</v>
      </c>
      <c r="E51" s="15">
        <v>230000</v>
      </c>
      <c r="F51" s="15"/>
      <c r="G51" s="31">
        <f t="shared" si="2"/>
        <v>114725.93</v>
      </c>
      <c r="H51" s="15">
        <v>114725.93</v>
      </c>
      <c r="I51" s="15"/>
      <c r="J51" s="12">
        <f>G51/D51*100</f>
        <v>49.88083913043478</v>
      </c>
      <c r="K51" s="46"/>
    </row>
    <row r="52" spans="1:11" s="49" customFormat="1" ht="24" customHeight="1">
      <c r="A52" s="66"/>
      <c r="B52" s="4" t="s">
        <v>34</v>
      </c>
      <c r="C52" s="74"/>
      <c r="D52" s="31">
        <f t="shared" si="1"/>
        <v>1000000</v>
      </c>
      <c r="E52" s="15">
        <v>1000000</v>
      </c>
      <c r="F52" s="15"/>
      <c r="G52" s="31">
        <f t="shared" si="2"/>
        <v>862827.5</v>
      </c>
      <c r="H52" s="15">
        <v>862827.5</v>
      </c>
      <c r="I52" s="15"/>
      <c r="J52" s="12">
        <f>G52/D52*100</f>
        <v>86.28275</v>
      </c>
      <c r="K52" s="46"/>
    </row>
    <row r="53" spans="1:11" s="49" customFormat="1" ht="24" customHeight="1">
      <c r="A53" s="67"/>
      <c r="B53" s="4" t="s">
        <v>35</v>
      </c>
      <c r="C53" s="74"/>
      <c r="D53" s="31">
        <f t="shared" si="1"/>
        <v>1500000</v>
      </c>
      <c r="E53" s="15">
        <v>1500000</v>
      </c>
      <c r="F53" s="15"/>
      <c r="G53" s="31">
        <f t="shared" si="2"/>
        <v>0</v>
      </c>
      <c r="H53" s="15">
        <v>0</v>
      </c>
      <c r="I53" s="15"/>
      <c r="J53" s="12">
        <f>G53/D53*100</f>
        <v>0</v>
      </c>
      <c r="K53" s="46"/>
    </row>
    <row r="54" spans="1:11" s="20" customFormat="1" ht="78.75" customHeight="1">
      <c r="A54" s="5">
        <v>13</v>
      </c>
      <c r="B54" s="4" t="s">
        <v>6</v>
      </c>
      <c r="C54" s="27" t="s">
        <v>89</v>
      </c>
      <c r="D54" s="31">
        <f t="shared" si="1"/>
        <v>30000</v>
      </c>
      <c r="E54" s="15">
        <v>30000</v>
      </c>
      <c r="F54" s="15"/>
      <c r="G54" s="31">
        <f t="shared" si="2"/>
        <v>10000</v>
      </c>
      <c r="H54" s="15">
        <v>10000</v>
      </c>
      <c r="I54" s="15"/>
      <c r="J54" s="12">
        <f t="shared" si="0"/>
        <v>33.33333333333333</v>
      </c>
      <c r="K54" s="28"/>
    </row>
    <row r="55" spans="1:11" s="49" customFormat="1" ht="24.75" customHeight="1">
      <c r="A55" s="65">
        <v>14</v>
      </c>
      <c r="B55" s="4" t="s">
        <v>7</v>
      </c>
      <c r="C55" s="61" t="s">
        <v>112</v>
      </c>
      <c r="D55" s="31">
        <f t="shared" si="1"/>
        <v>15000</v>
      </c>
      <c r="E55" s="53">
        <v>15000</v>
      </c>
      <c r="F55" s="15"/>
      <c r="G55" s="31">
        <f t="shared" si="2"/>
        <v>11929.95</v>
      </c>
      <c r="H55" s="15">
        <v>11929.95</v>
      </c>
      <c r="I55" s="15"/>
      <c r="J55" s="12">
        <f t="shared" si="0"/>
        <v>79.53300000000002</v>
      </c>
      <c r="K55" s="46"/>
    </row>
    <row r="56" spans="1:11" s="49" customFormat="1" ht="24.75" customHeight="1">
      <c r="A56" s="67"/>
      <c r="B56" s="4" t="s">
        <v>5</v>
      </c>
      <c r="C56" s="64"/>
      <c r="D56" s="31">
        <f t="shared" si="1"/>
        <v>72000</v>
      </c>
      <c r="E56" s="53">
        <v>72000</v>
      </c>
      <c r="F56" s="15"/>
      <c r="G56" s="31">
        <f t="shared" si="2"/>
        <v>28000</v>
      </c>
      <c r="H56" s="15">
        <v>28000</v>
      </c>
      <c r="I56" s="15"/>
      <c r="J56" s="12">
        <f t="shared" si="0"/>
        <v>38.88888888888889</v>
      </c>
      <c r="K56" s="46"/>
    </row>
    <row r="57" spans="1:11" s="49" customFormat="1" ht="52.5" customHeight="1">
      <c r="A57" s="5">
        <v>15</v>
      </c>
      <c r="B57" s="4" t="s">
        <v>8</v>
      </c>
      <c r="C57" s="27" t="s">
        <v>113</v>
      </c>
      <c r="D57" s="31">
        <f t="shared" si="1"/>
        <v>40000</v>
      </c>
      <c r="E57" s="15">
        <v>40000</v>
      </c>
      <c r="F57" s="15"/>
      <c r="G57" s="31">
        <f t="shared" si="2"/>
        <v>16323</v>
      </c>
      <c r="H57" s="15">
        <v>16323</v>
      </c>
      <c r="I57" s="15"/>
      <c r="J57" s="12">
        <f t="shared" si="0"/>
        <v>40.807500000000005</v>
      </c>
      <c r="K57" s="46"/>
    </row>
    <row r="58" spans="1:11" s="49" customFormat="1" ht="48" customHeight="1">
      <c r="A58" s="17">
        <v>16</v>
      </c>
      <c r="B58" s="4" t="s">
        <v>8</v>
      </c>
      <c r="C58" s="55" t="s">
        <v>114</v>
      </c>
      <c r="D58" s="31">
        <f t="shared" si="1"/>
        <v>30000</v>
      </c>
      <c r="E58" s="15">
        <v>30000</v>
      </c>
      <c r="F58" s="15"/>
      <c r="G58" s="31">
        <f t="shared" si="2"/>
        <v>1865</v>
      </c>
      <c r="H58" s="15">
        <v>1865</v>
      </c>
      <c r="I58" s="15"/>
      <c r="J58" s="12">
        <f t="shared" si="0"/>
        <v>6.216666666666667</v>
      </c>
      <c r="K58" s="46"/>
    </row>
    <row r="59" spans="1:11" s="49" customFormat="1" ht="63">
      <c r="A59" s="5">
        <v>17</v>
      </c>
      <c r="B59" s="4" t="s">
        <v>83</v>
      </c>
      <c r="C59" s="27" t="s">
        <v>84</v>
      </c>
      <c r="D59" s="31">
        <f t="shared" si="1"/>
        <v>735000</v>
      </c>
      <c r="E59" s="15">
        <v>735000</v>
      </c>
      <c r="F59" s="15"/>
      <c r="G59" s="31">
        <f t="shared" si="2"/>
        <v>363332.77</v>
      </c>
      <c r="H59" s="15">
        <v>363332.77</v>
      </c>
      <c r="I59" s="15"/>
      <c r="J59" s="12">
        <f>G59/D59*100</f>
        <v>49.4330299319728</v>
      </c>
      <c r="K59" s="46"/>
    </row>
    <row r="60" spans="1:11" s="49" customFormat="1" ht="63">
      <c r="A60" s="5">
        <v>18</v>
      </c>
      <c r="B60" s="4" t="s">
        <v>5</v>
      </c>
      <c r="C60" s="27" t="s">
        <v>115</v>
      </c>
      <c r="D60" s="31">
        <f t="shared" si="1"/>
        <v>132000</v>
      </c>
      <c r="E60" s="15">
        <v>132000</v>
      </c>
      <c r="F60" s="15"/>
      <c r="G60" s="31">
        <f t="shared" si="2"/>
        <v>66000</v>
      </c>
      <c r="H60" s="15">
        <v>66000</v>
      </c>
      <c r="I60" s="15"/>
      <c r="J60" s="12">
        <f t="shared" si="0"/>
        <v>50</v>
      </c>
      <c r="K60" s="46"/>
    </row>
    <row r="61" spans="1:11" s="49" customFormat="1" ht="66" customHeight="1">
      <c r="A61" s="17">
        <v>19</v>
      </c>
      <c r="B61" s="11" t="s">
        <v>49</v>
      </c>
      <c r="C61" s="27" t="s">
        <v>92</v>
      </c>
      <c r="D61" s="31">
        <f t="shared" si="1"/>
        <v>450000</v>
      </c>
      <c r="E61" s="32"/>
      <c r="F61" s="32">
        <v>450000</v>
      </c>
      <c r="G61" s="31">
        <f t="shared" si="2"/>
        <v>0</v>
      </c>
      <c r="H61" s="32"/>
      <c r="I61" s="32">
        <v>0</v>
      </c>
      <c r="J61" s="12">
        <f t="shared" si="0"/>
        <v>0</v>
      </c>
      <c r="K61" s="46"/>
    </row>
    <row r="62" spans="1:11" s="49" customFormat="1" ht="64.5" customHeight="1">
      <c r="A62" s="17">
        <v>20</v>
      </c>
      <c r="B62" s="11" t="s">
        <v>49</v>
      </c>
      <c r="C62" s="27" t="s">
        <v>160</v>
      </c>
      <c r="D62" s="31">
        <f t="shared" si="1"/>
        <v>1000000</v>
      </c>
      <c r="E62" s="32"/>
      <c r="F62" s="32">
        <v>1000000</v>
      </c>
      <c r="G62" s="31">
        <f t="shared" si="2"/>
        <v>369000</v>
      </c>
      <c r="H62" s="32"/>
      <c r="I62" s="32">
        <v>369000</v>
      </c>
      <c r="J62" s="12">
        <f t="shared" si="0"/>
        <v>36.9</v>
      </c>
      <c r="K62" s="46"/>
    </row>
    <row r="63" spans="1:11" s="49" customFormat="1" ht="50.25" customHeight="1">
      <c r="A63" s="65">
        <v>21</v>
      </c>
      <c r="B63" s="33" t="s">
        <v>56</v>
      </c>
      <c r="C63" s="61" t="s">
        <v>116</v>
      </c>
      <c r="D63" s="31">
        <f t="shared" si="1"/>
        <v>596000</v>
      </c>
      <c r="E63" s="15">
        <v>96000</v>
      </c>
      <c r="F63" s="15">
        <v>500000</v>
      </c>
      <c r="G63" s="31">
        <f t="shared" si="2"/>
        <v>63937.34</v>
      </c>
      <c r="H63" s="15">
        <v>17000</v>
      </c>
      <c r="I63" s="15">
        <v>46937.34</v>
      </c>
      <c r="J63" s="12">
        <f t="shared" si="0"/>
        <v>10.727741610738255</v>
      </c>
      <c r="K63" s="46"/>
    </row>
    <row r="64" spans="1:11" s="49" customFormat="1" ht="39.75" customHeight="1" hidden="1">
      <c r="A64" s="67"/>
      <c r="B64" s="33" t="s">
        <v>27</v>
      </c>
      <c r="C64" s="64"/>
      <c r="D64" s="31">
        <f t="shared" si="1"/>
        <v>0</v>
      </c>
      <c r="E64" s="15"/>
      <c r="F64" s="15"/>
      <c r="G64" s="31">
        <f t="shared" si="2"/>
        <v>0</v>
      </c>
      <c r="H64" s="15"/>
      <c r="I64" s="15"/>
      <c r="J64" s="12" t="e">
        <f t="shared" si="0"/>
        <v>#DIV/0!</v>
      </c>
      <c r="K64" s="46"/>
    </row>
    <row r="65" spans="1:11" s="20" customFormat="1" ht="51.75" customHeight="1">
      <c r="A65" s="5">
        <v>22</v>
      </c>
      <c r="B65" s="3" t="s">
        <v>67</v>
      </c>
      <c r="C65" s="27" t="s">
        <v>66</v>
      </c>
      <c r="D65" s="31">
        <f t="shared" si="1"/>
        <v>2497110</v>
      </c>
      <c r="E65" s="53">
        <v>996770</v>
      </c>
      <c r="F65" s="53">
        <v>1500340</v>
      </c>
      <c r="G65" s="31">
        <f t="shared" si="2"/>
        <v>482832.87</v>
      </c>
      <c r="H65" s="15">
        <v>240712.87</v>
      </c>
      <c r="I65" s="15">
        <v>242120</v>
      </c>
      <c r="J65" s="12">
        <f>G65/D65*100</f>
        <v>19.33566683085647</v>
      </c>
      <c r="K65" s="28"/>
    </row>
    <row r="66" spans="1:11" s="49" customFormat="1" ht="60.75" customHeight="1">
      <c r="A66" s="5">
        <v>23</v>
      </c>
      <c r="B66" s="33" t="s">
        <v>9</v>
      </c>
      <c r="C66" s="27" t="s">
        <v>117</v>
      </c>
      <c r="D66" s="31">
        <f t="shared" si="1"/>
        <v>210000</v>
      </c>
      <c r="E66" s="15">
        <v>210000</v>
      </c>
      <c r="F66" s="15"/>
      <c r="G66" s="31">
        <f t="shared" si="2"/>
        <v>0</v>
      </c>
      <c r="H66" s="15">
        <v>0</v>
      </c>
      <c r="I66" s="15"/>
      <c r="J66" s="12">
        <f>G66/D66*100</f>
        <v>0</v>
      </c>
      <c r="K66" s="46"/>
    </row>
    <row r="67" spans="1:11" s="49" customFormat="1" ht="117" customHeight="1">
      <c r="A67" s="5">
        <v>24</v>
      </c>
      <c r="B67" s="3" t="s">
        <v>10</v>
      </c>
      <c r="C67" s="27" t="s">
        <v>118</v>
      </c>
      <c r="D67" s="31">
        <f t="shared" si="1"/>
        <v>200000</v>
      </c>
      <c r="E67" s="15">
        <v>200000</v>
      </c>
      <c r="F67" s="15"/>
      <c r="G67" s="31">
        <f t="shared" si="2"/>
        <v>30662</v>
      </c>
      <c r="H67" s="15">
        <v>30662</v>
      </c>
      <c r="I67" s="15"/>
      <c r="J67" s="12">
        <f>G67/D67*100</f>
        <v>15.331</v>
      </c>
      <c r="K67" s="46"/>
    </row>
    <row r="68" spans="1:11" s="49" customFormat="1" ht="26.25" customHeight="1">
      <c r="A68" s="65">
        <v>25</v>
      </c>
      <c r="B68" s="3" t="s">
        <v>50</v>
      </c>
      <c r="C68" s="71" t="s">
        <v>119</v>
      </c>
      <c r="D68" s="31">
        <f t="shared" si="1"/>
        <v>420100</v>
      </c>
      <c r="E68" s="15">
        <f>E69+E70</f>
        <v>372415</v>
      </c>
      <c r="F68" s="15">
        <f>F69+F70</f>
        <v>47685</v>
      </c>
      <c r="G68" s="31">
        <f t="shared" si="2"/>
        <v>69316</v>
      </c>
      <c r="H68" s="15">
        <f>H69+H70</f>
        <v>21631</v>
      </c>
      <c r="I68" s="15">
        <f>I69+I70</f>
        <v>47685</v>
      </c>
      <c r="J68" s="12">
        <f t="shared" si="0"/>
        <v>16.499880980718874</v>
      </c>
      <c r="K68" s="46"/>
    </row>
    <row r="69" spans="1:11" s="49" customFormat="1" ht="26.25" customHeight="1">
      <c r="A69" s="66"/>
      <c r="B69" s="4" t="s">
        <v>11</v>
      </c>
      <c r="C69" s="72"/>
      <c r="D69" s="31">
        <f t="shared" si="1"/>
        <v>134300</v>
      </c>
      <c r="E69" s="15">
        <v>86615</v>
      </c>
      <c r="F69" s="15">
        <v>47685</v>
      </c>
      <c r="G69" s="31">
        <f t="shared" si="2"/>
        <v>69316</v>
      </c>
      <c r="H69" s="15">
        <v>21631</v>
      </c>
      <c r="I69" s="15">
        <v>47685</v>
      </c>
      <c r="J69" s="12">
        <f t="shared" si="0"/>
        <v>51.61280714817572</v>
      </c>
      <c r="K69" s="46"/>
    </row>
    <row r="70" spans="1:11" s="49" customFormat="1" ht="26.25" customHeight="1">
      <c r="A70" s="67"/>
      <c r="B70" s="4" t="s">
        <v>29</v>
      </c>
      <c r="C70" s="73"/>
      <c r="D70" s="31">
        <f t="shared" si="1"/>
        <v>285800</v>
      </c>
      <c r="E70" s="15">
        <v>285800</v>
      </c>
      <c r="F70" s="15"/>
      <c r="G70" s="31">
        <f t="shared" si="2"/>
        <v>0</v>
      </c>
      <c r="H70" s="15">
        <v>0</v>
      </c>
      <c r="I70" s="15">
        <v>0</v>
      </c>
      <c r="J70" s="12">
        <f>G70/D70*100</f>
        <v>0</v>
      </c>
      <c r="K70" s="46"/>
    </row>
    <row r="71" spans="1:11" s="20" customFormat="1" ht="54.75" customHeight="1">
      <c r="A71" s="5">
        <v>26</v>
      </c>
      <c r="B71" s="33" t="s">
        <v>120</v>
      </c>
      <c r="C71" s="27" t="s">
        <v>121</v>
      </c>
      <c r="D71" s="31">
        <f>E71+F71</f>
        <v>1400000</v>
      </c>
      <c r="E71" s="15">
        <v>1400000</v>
      </c>
      <c r="F71" s="15"/>
      <c r="G71" s="31">
        <f>H71+I71</f>
        <v>812549.47</v>
      </c>
      <c r="H71" s="15">
        <v>812549.47</v>
      </c>
      <c r="I71" s="15"/>
      <c r="J71" s="12">
        <f>G71/D71*100</f>
        <v>58.039247857142854</v>
      </c>
      <c r="K71" s="28"/>
    </row>
    <row r="72" spans="1:11" s="49" customFormat="1" ht="25.5" customHeight="1">
      <c r="A72" s="65">
        <v>27</v>
      </c>
      <c r="B72" s="4" t="s">
        <v>50</v>
      </c>
      <c r="C72" s="61" t="s">
        <v>122</v>
      </c>
      <c r="D72" s="31">
        <f aca="true" t="shared" si="3" ref="D72:D140">E72+F72</f>
        <v>745000</v>
      </c>
      <c r="E72" s="15">
        <f>E73+E74</f>
        <v>745000</v>
      </c>
      <c r="F72" s="15">
        <f>F73+F74</f>
        <v>0</v>
      </c>
      <c r="G72" s="31">
        <f aca="true" t="shared" si="4" ref="G72:G139">H72+I72</f>
        <v>451650.64999999997</v>
      </c>
      <c r="H72" s="15">
        <f>H73+H74</f>
        <v>451650.64999999997</v>
      </c>
      <c r="I72" s="15">
        <f>I73+I74</f>
        <v>0</v>
      </c>
      <c r="J72" s="12">
        <f>G72/D72*100</f>
        <v>60.62424832214764</v>
      </c>
      <c r="K72" s="46"/>
    </row>
    <row r="73" spans="1:11" s="49" customFormat="1" ht="25.5" customHeight="1">
      <c r="A73" s="66"/>
      <c r="B73" s="4" t="s">
        <v>81</v>
      </c>
      <c r="C73" s="62"/>
      <c r="D73" s="31">
        <f t="shared" si="3"/>
        <v>345000</v>
      </c>
      <c r="E73" s="15">
        <v>345000</v>
      </c>
      <c r="F73" s="15"/>
      <c r="G73" s="31">
        <f t="shared" si="4"/>
        <v>179705.8</v>
      </c>
      <c r="H73" s="15">
        <v>179705.8</v>
      </c>
      <c r="I73" s="15"/>
      <c r="J73" s="12">
        <f>G73/D73*100</f>
        <v>52.08863768115942</v>
      </c>
      <c r="K73" s="46"/>
    </row>
    <row r="74" spans="1:11" s="49" customFormat="1" ht="25.5" customHeight="1">
      <c r="A74" s="67"/>
      <c r="B74" s="4" t="s">
        <v>82</v>
      </c>
      <c r="C74" s="64"/>
      <c r="D74" s="31">
        <f>E74+F74</f>
        <v>400000</v>
      </c>
      <c r="E74" s="15">
        <v>400000</v>
      </c>
      <c r="F74" s="15"/>
      <c r="G74" s="31">
        <f>H74+I74</f>
        <v>271944.85</v>
      </c>
      <c r="H74" s="15">
        <v>271944.85</v>
      </c>
      <c r="I74" s="15"/>
      <c r="J74" s="12">
        <f>G74/D74*100</f>
        <v>67.9862125</v>
      </c>
      <c r="K74" s="46"/>
    </row>
    <row r="75" spans="1:11" s="49" customFormat="1" ht="78.75">
      <c r="A75" s="5">
        <v>28</v>
      </c>
      <c r="B75" s="4" t="s">
        <v>12</v>
      </c>
      <c r="C75" s="13" t="s">
        <v>123</v>
      </c>
      <c r="D75" s="31">
        <f t="shared" si="3"/>
        <v>355000</v>
      </c>
      <c r="E75" s="15">
        <v>355000</v>
      </c>
      <c r="F75" s="15"/>
      <c r="G75" s="31">
        <f t="shared" si="4"/>
        <v>351309.45</v>
      </c>
      <c r="H75" s="15">
        <v>351309.45</v>
      </c>
      <c r="I75" s="15"/>
      <c r="J75" s="12">
        <f t="shared" si="0"/>
        <v>98.96040845070424</v>
      </c>
      <c r="K75" s="46"/>
    </row>
    <row r="76" spans="1:11" s="49" customFormat="1" ht="78.75">
      <c r="A76" s="5">
        <v>29</v>
      </c>
      <c r="B76" s="4" t="s">
        <v>150</v>
      </c>
      <c r="C76" s="27" t="s">
        <v>124</v>
      </c>
      <c r="D76" s="31">
        <f t="shared" si="3"/>
        <v>6470300</v>
      </c>
      <c r="E76" s="15">
        <v>3500000</v>
      </c>
      <c r="F76" s="15">
        <v>2970300</v>
      </c>
      <c r="G76" s="31">
        <f t="shared" si="4"/>
        <v>3242641.8199999994</v>
      </c>
      <c r="H76" s="15">
        <f>1178443.95+1294048.4</f>
        <v>2472492.3499999996</v>
      </c>
      <c r="I76" s="15">
        <f>270601.05+499548.42</f>
        <v>770149.47</v>
      </c>
      <c r="J76" s="12">
        <f t="shared" si="0"/>
        <v>50.11578783054881</v>
      </c>
      <c r="K76" s="46"/>
    </row>
    <row r="77" spans="1:11" s="49" customFormat="1" ht="47.25">
      <c r="A77" s="5">
        <v>30</v>
      </c>
      <c r="B77" s="4" t="s">
        <v>150</v>
      </c>
      <c r="C77" s="27" t="s">
        <v>126</v>
      </c>
      <c r="D77" s="31">
        <f t="shared" si="3"/>
        <v>5000</v>
      </c>
      <c r="E77" s="15">
        <v>5000</v>
      </c>
      <c r="F77" s="15">
        <v>0</v>
      </c>
      <c r="G77" s="31">
        <f t="shared" si="4"/>
        <v>0</v>
      </c>
      <c r="H77" s="15">
        <v>0</v>
      </c>
      <c r="I77" s="15">
        <v>0</v>
      </c>
      <c r="J77" s="12">
        <f t="shared" si="0"/>
        <v>0</v>
      </c>
      <c r="K77" s="46"/>
    </row>
    <row r="78" spans="1:10" ht="78.75">
      <c r="A78" s="5">
        <v>31</v>
      </c>
      <c r="B78" s="4" t="s">
        <v>150</v>
      </c>
      <c r="C78" s="9" t="s">
        <v>125</v>
      </c>
      <c r="D78" s="31">
        <f t="shared" si="3"/>
        <v>6000</v>
      </c>
      <c r="E78" s="15">
        <v>6000</v>
      </c>
      <c r="F78" s="23"/>
      <c r="G78" s="31">
        <f t="shared" si="4"/>
        <v>0</v>
      </c>
      <c r="H78" s="15">
        <v>0</v>
      </c>
      <c r="I78" s="14">
        <v>0</v>
      </c>
      <c r="J78" s="12">
        <f t="shared" si="0"/>
        <v>0</v>
      </c>
    </row>
    <row r="79" spans="1:10" ht="47.25">
      <c r="A79" s="5">
        <v>32</v>
      </c>
      <c r="B79" s="11" t="s">
        <v>163</v>
      </c>
      <c r="C79" s="13" t="s">
        <v>157</v>
      </c>
      <c r="D79" s="31">
        <f>E79+F79</f>
        <v>92600</v>
      </c>
      <c r="E79" s="15">
        <v>92600</v>
      </c>
      <c r="F79" s="23"/>
      <c r="G79" s="31">
        <f>H79+I79</f>
        <v>56400</v>
      </c>
      <c r="H79" s="15">
        <v>56400</v>
      </c>
      <c r="I79" s="14">
        <v>0</v>
      </c>
      <c r="J79" s="12">
        <f>G79/D79*100</f>
        <v>60.90712742980562</v>
      </c>
    </row>
    <row r="80" spans="1:11" s="20" customFormat="1" ht="60" customHeight="1">
      <c r="A80" s="5">
        <v>33</v>
      </c>
      <c r="B80" s="4" t="s">
        <v>68</v>
      </c>
      <c r="C80" s="34" t="s">
        <v>69</v>
      </c>
      <c r="D80" s="31">
        <f t="shared" si="3"/>
        <v>1412300</v>
      </c>
      <c r="E80" s="15">
        <v>1133500</v>
      </c>
      <c r="F80" s="15">
        <v>278800</v>
      </c>
      <c r="G80" s="31">
        <f t="shared" si="4"/>
        <v>1033327.72</v>
      </c>
      <c r="H80" s="15">
        <f>72317+751216</f>
        <v>823533</v>
      </c>
      <c r="I80" s="15">
        <v>209794.72</v>
      </c>
      <c r="J80" s="12">
        <f>G80/D80*100</f>
        <v>73.16630460950223</v>
      </c>
      <c r="K80" s="28"/>
    </row>
    <row r="81" spans="1:11" s="49" customFormat="1" ht="63">
      <c r="A81" s="5">
        <v>34</v>
      </c>
      <c r="B81" s="4" t="s">
        <v>14</v>
      </c>
      <c r="C81" s="27" t="s">
        <v>127</v>
      </c>
      <c r="D81" s="31">
        <f t="shared" si="3"/>
        <v>23000</v>
      </c>
      <c r="E81" s="15">
        <f>10000+13000</f>
        <v>23000</v>
      </c>
      <c r="F81" s="15"/>
      <c r="G81" s="31">
        <f t="shared" si="4"/>
        <v>4917.44</v>
      </c>
      <c r="H81" s="15">
        <v>4917.44</v>
      </c>
      <c r="I81" s="15"/>
      <c r="J81" s="12">
        <f t="shared" si="0"/>
        <v>21.38017391304348</v>
      </c>
      <c r="K81" s="46"/>
    </row>
    <row r="82" spans="1:11" s="49" customFormat="1" ht="47.25">
      <c r="A82" s="5">
        <v>35</v>
      </c>
      <c r="B82" s="4" t="s">
        <v>15</v>
      </c>
      <c r="C82" s="27" t="s">
        <v>128</v>
      </c>
      <c r="D82" s="31">
        <f t="shared" si="3"/>
        <v>128000</v>
      </c>
      <c r="E82" s="15">
        <v>128000</v>
      </c>
      <c r="F82" s="15"/>
      <c r="G82" s="31">
        <f t="shared" si="4"/>
        <v>109244.56</v>
      </c>
      <c r="H82" s="15">
        <v>109244.56</v>
      </c>
      <c r="I82" s="15"/>
      <c r="J82" s="12">
        <f t="shared" si="0"/>
        <v>85.3473125</v>
      </c>
      <c r="K82" s="46"/>
    </row>
    <row r="83" spans="1:11" s="49" customFormat="1" ht="60" customHeight="1">
      <c r="A83" s="5">
        <v>36</v>
      </c>
      <c r="B83" s="4" t="s">
        <v>16</v>
      </c>
      <c r="C83" s="27" t="s">
        <v>129</v>
      </c>
      <c r="D83" s="31">
        <f t="shared" si="3"/>
        <v>125000</v>
      </c>
      <c r="E83" s="15">
        <v>125000</v>
      </c>
      <c r="F83" s="15"/>
      <c r="G83" s="31">
        <f t="shared" si="4"/>
        <v>64795.99</v>
      </c>
      <c r="H83" s="15">
        <v>64795.99</v>
      </c>
      <c r="I83" s="15"/>
      <c r="J83" s="12">
        <f t="shared" si="0"/>
        <v>51.836791999999996</v>
      </c>
      <c r="K83" s="46"/>
    </row>
    <row r="84" spans="1:11" s="49" customFormat="1" ht="60" customHeight="1">
      <c r="A84" s="5">
        <v>37</v>
      </c>
      <c r="B84" s="4" t="s">
        <v>16</v>
      </c>
      <c r="C84" s="27" t="s">
        <v>130</v>
      </c>
      <c r="D84" s="31">
        <f>E84+F84</f>
        <v>20000</v>
      </c>
      <c r="E84" s="15">
        <v>20000</v>
      </c>
      <c r="F84" s="15"/>
      <c r="G84" s="31">
        <f>H84+I84</f>
        <v>5439.54</v>
      </c>
      <c r="H84" s="15">
        <v>5439.54</v>
      </c>
      <c r="I84" s="15"/>
      <c r="J84" s="12">
        <f>G84/D84*100</f>
        <v>27.1977</v>
      </c>
      <c r="K84" s="46"/>
    </row>
    <row r="85" spans="1:11" s="49" customFormat="1" ht="24" customHeight="1">
      <c r="A85" s="60">
        <v>38</v>
      </c>
      <c r="B85" s="4" t="s">
        <v>50</v>
      </c>
      <c r="C85" s="61" t="s">
        <v>131</v>
      </c>
      <c r="D85" s="31">
        <f t="shared" si="3"/>
        <v>291839.88</v>
      </c>
      <c r="E85" s="15">
        <f>E86+E87</f>
        <v>287250</v>
      </c>
      <c r="F85" s="15">
        <f>F86+F87</f>
        <v>4589.88</v>
      </c>
      <c r="G85" s="31">
        <f t="shared" si="4"/>
        <v>24032.280000000002</v>
      </c>
      <c r="H85" s="15">
        <f>H86+H87</f>
        <v>19442.4</v>
      </c>
      <c r="I85" s="15">
        <f>I86+I87</f>
        <v>4589.88</v>
      </c>
      <c r="J85" s="12">
        <f t="shared" si="0"/>
        <v>8.234748451788015</v>
      </c>
      <c r="K85" s="46"/>
    </row>
    <row r="86" spans="1:11" s="49" customFormat="1" ht="24" customHeight="1">
      <c r="A86" s="60"/>
      <c r="B86" s="4" t="s">
        <v>51</v>
      </c>
      <c r="C86" s="62"/>
      <c r="D86" s="31">
        <f t="shared" si="3"/>
        <v>141839.88</v>
      </c>
      <c r="E86" s="15">
        <v>137250</v>
      </c>
      <c r="F86" s="15">
        <v>4589.88</v>
      </c>
      <c r="G86" s="31">
        <f t="shared" si="4"/>
        <v>9179.76</v>
      </c>
      <c r="H86" s="15">
        <v>4589.88</v>
      </c>
      <c r="I86" s="15">
        <v>4589.88</v>
      </c>
      <c r="J86" s="12">
        <f t="shared" si="0"/>
        <v>6.471917488931886</v>
      </c>
      <c r="K86" s="46"/>
    </row>
    <row r="87" spans="1:11" s="49" customFormat="1" ht="24" customHeight="1">
      <c r="A87" s="60"/>
      <c r="B87" s="4" t="s">
        <v>52</v>
      </c>
      <c r="C87" s="64"/>
      <c r="D87" s="31">
        <f t="shared" si="3"/>
        <v>150000</v>
      </c>
      <c r="E87" s="15">
        <v>150000</v>
      </c>
      <c r="F87" s="15"/>
      <c r="G87" s="31">
        <f t="shared" si="4"/>
        <v>14852.52</v>
      </c>
      <c r="H87" s="15">
        <v>14852.52</v>
      </c>
      <c r="I87" s="15"/>
      <c r="J87" s="12">
        <f t="shared" si="0"/>
        <v>9.90168</v>
      </c>
      <c r="K87" s="46"/>
    </row>
    <row r="88" spans="1:11" s="18" customFormat="1" ht="63">
      <c r="A88" s="5">
        <v>39</v>
      </c>
      <c r="B88" s="4" t="s">
        <v>17</v>
      </c>
      <c r="C88" s="9" t="s">
        <v>91</v>
      </c>
      <c r="D88" s="31">
        <f>E88+F88</f>
        <v>150000</v>
      </c>
      <c r="E88" s="26">
        <v>150000</v>
      </c>
      <c r="F88" s="23"/>
      <c r="G88" s="31">
        <f>H88+I88</f>
        <v>0</v>
      </c>
      <c r="H88" s="15">
        <v>0</v>
      </c>
      <c r="I88" s="14"/>
      <c r="J88" s="12">
        <f>G88/D88*100</f>
        <v>0</v>
      </c>
      <c r="K88" s="7"/>
    </row>
    <row r="89" spans="1:11" s="18" customFormat="1" ht="78.75">
      <c r="A89" s="5">
        <v>40</v>
      </c>
      <c r="B89" s="4" t="s">
        <v>17</v>
      </c>
      <c r="C89" s="9" t="s">
        <v>132</v>
      </c>
      <c r="D89" s="31">
        <f t="shared" si="3"/>
        <v>121479</v>
      </c>
      <c r="E89" s="26">
        <v>121479</v>
      </c>
      <c r="F89" s="23"/>
      <c r="G89" s="31">
        <f t="shared" si="4"/>
        <v>58512.44</v>
      </c>
      <c r="H89" s="15">
        <v>58512.44</v>
      </c>
      <c r="I89" s="14"/>
      <c r="J89" s="12">
        <f t="shared" si="0"/>
        <v>48.166711941981745</v>
      </c>
      <c r="K89" s="7"/>
    </row>
    <row r="90" spans="1:11" s="20" customFormat="1" ht="63">
      <c r="A90" s="5">
        <v>41</v>
      </c>
      <c r="B90" s="4" t="s">
        <v>70</v>
      </c>
      <c r="C90" s="27" t="s">
        <v>71</v>
      </c>
      <c r="D90" s="31">
        <f t="shared" si="3"/>
        <v>116000</v>
      </c>
      <c r="E90" s="15">
        <v>95700</v>
      </c>
      <c r="F90" s="15">
        <v>20300</v>
      </c>
      <c r="G90" s="31">
        <f t="shared" si="4"/>
        <v>25254.95</v>
      </c>
      <c r="H90" s="15">
        <v>9254.95</v>
      </c>
      <c r="I90" s="15">
        <v>16000</v>
      </c>
      <c r="J90" s="12">
        <f t="shared" si="0"/>
        <v>21.771508620689655</v>
      </c>
      <c r="K90" s="28"/>
    </row>
    <row r="91" spans="1:11" s="49" customFormat="1" ht="17.25" customHeight="1">
      <c r="A91" s="65">
        <v>42</v>
      </c>
      <c r="B91" s="4" t="s">
        <v>50</v>
      </c>
      <c r="C91" s="61" t="s">
        <v>162</v>
      </c>
      <c r="D91" s="31">
        <f t="shared" si="3"/>
        <v>643800</v>
      </c>
      <c r="E91" s="31">
        <f>SUM(E92:E106)</f>
        <v>643800</v>
      </c>
      <c r="F91" s="31">
        <f>SUM(F92:F106)</f>
        <v>0</v>
      </c>
      <c r="G91" s="31">
        <f t="shared" si="4"/>
        <v>161525.21</v>
      </c>
      <c r="H91" s="31">
        <f>SUM(H92:H106)</f>
        <v>161525.21</v>
      </c>
      <c r="I91" s="31">
        <f>SUM(I92:I106)</f>
        <v>0</v>
      </c>
      <c r="J91" s="12">
        <f t="shared" si="0"/>
        <v>25.08934607020814</v>
      </c>
      <c r="K91" s="46"/>
    </row>
    <row r="92" spans="1:11" s="49" customFormat="1" ht="17.25" customHeight="1">
      <c r="A92" s="66"/>
      <c r="B92" s="4" t="s">
        <v>149</v>
      </c>
      <c r="C92" s="62"/>
      <c r="D92" s="31">
        <f t="shared" si="3"/>
        <v>177600</v>
      </c>
      <c r="E92" s="15">
        <v>177600</v>
      </c>
      <c r="F92" s="15"/>
      <c r="G92" s="31">
        <f t="shared" si="4"/>
        <v>15903</v>
      </c>
      <c r="H92" s="15">
        <f>7980+7923</f>
        <v>15903</v>
      </c>
      <c r="I92" s="15"/>
      <c r="J92" s="12">
        <f t="shared" si="0"/>
        <v>8.954391891891891</v>
      </c>
      <c r="K92" s="46"/>
    </row>
    <row r="93" spans="1:11" s="49" customFormat="1" ht="17.25" customHeight="1">
      <c r="A93" s="66"/>
      <c r="B93" s="4" t="s">
        <v>150</v>
      </c>
      <c r="C93" s="62"/>
      <c r="D93" s="31">
        <f t="shared" si="3"/>
        <v>115500</v>
      </c>
      <c r="E93" s="15">
        <v>115500</v>
      </c>
      <c r="F93" s="15"/>
      <c r="G93" s="31">
        <f t="shared" si="4"/>
        <v>81560</v>
      </c>
      <c r="H93" s="15">
        <f>10921+70639</f>
        <v>81560</v>
      </c>
      <c r="I93" s="15"/>
      <c r="J93" s="12">
        <f t="shared" si="0"/>
        <v>70.61471861471861</v>
      </c>
      <c r="K93" s="46"/>
    </row>
    <row r="94" spans="1:11" s="49" customFormat="1" ht="17.25" customHeight="1">
      <c r="A94" s="66"/>
      <c r="B94" s="4" t="s">
        <v>151</v>
      </c>
      <c r="C94" s="62"/>
      <c r="D94" s="31">
        <f t="shared" si="3"/>
        <v>6000</v>
      </c>
      <c r="E94" s="15">
        <v>6000</v>
      </c>
      <c r="F94" s="15"/>
      <c r="G94" s="31">
        <f t="shared" si="4"/>
        <v>1539</v>
      </c>
      <c r="H94" s="15">
        <v>1539</v>
      </c>
      <c r="I94" s="15"/>
      <c r="J94" s="12">
        <f t="shared" si="0"/>
        <v>25.650000000000002</v>
      </c>
      <c r="K94" s="46"/>
    </row>
    <row r="95" spans="1:11" s="49" customFormat="1" ht="17.25" customHeight="1">
      <c r="A95" s="66"/>
      <c r="B95" s="4" t="s">
        <v>152</v>
      </c>
      <c r="C95" s="62"/>
      <c r="D95" s="31">
        <f t="shared" si="3"/>
        <v>900</v>
      </c>
      <c r="E95" s="15">
        <v>900</v>
      </c>
      <c r="F95" s="15"/>
      <c r="G95" s="31">
        <f t="shared" si="4"/>
        <v>228</v>
      </c>
      <c r="H95" s="15">
        <v>228</v>
      </c>
      <c r="I95" s="15"/>
      <c r="J95" s="12">
        <f t="shared" si="0"/>
        <v>25.333333333333336</v>
      </c>
      <c r="K95" s="46"/>
    </row>
    <row r="96" spans="1:11" s="49" customFormat="1" ht="17.25" customHeight="1">
      <c r="A96" s="66"/>
      <c r="B96" s="4" t="s">
        <v>13</v>
      </c>
      <c r="C96" s="62"/>
      <c r="D96" s="31">
        <f t="shared" si="3"/>
        <v>90800</v>
      </c>
      <c r="E96" s="15">
        <v>90800</v>
      </c>
      <c r="F96" s="15"/>
      <c r="G96" s="31">
        <f t="shared" si="4"/>
        <v>3792.45</v>
      </c>
      <c r="H96" s="15">
        <v>3792.45</v>
      </c>
      <c r="I96" s="15"/>
      <c r="J96" s="12">
        <f t="shared" si="0"/>
        <v>4.17670704845815</v>
      </c>
      <c r="K96" s="46"/>
    </row>
    <row r="97" spans="1:11" s="49" customFormat="1" ht="17.25" customHeight="1">
      <c r="A97" s="66"/>
      <c r="B97" s="4" t="s">
        <v>153</v>
      </c>
      <c r="C97" s="62"/>
      <c r="D97" s="31">
        <f t="shared" si="3"/>
        <v>1200</v>
      </c>
      <c r="E97" s="15">
        <v>1200</v>
      </c>
      <c r="F97" s="15"/>
      <c r="G97" s="31">
        <f t="shared" si="4"/>
        <v>706</v>
      </c>
      <c r="H97" s="15">
        <v>706</v>
      </c>
      <c r="I97" s="15"/>
      <c r="J97" s="12">
        <f t="shared" si="0"/>
        <v>58.833333333333336</v>
      </c>
      <c r="K97" s="46"/>
    </row>
    <row r="98" spans="1:11" s="49" customFormat="1" ht="17.25" customHeight="1">
      <c r="A98" s="66"/>
      <c r="B98" s="4" t="s">
        <v>161</v>
      </c>
      <c r="C98" s="62"/>
      <c r="D98" s="31">
        <f t="shared" si="3"/>
        <v>22900</v>
      </c>
      <c r="E98" s="15">
        <v>22900</v>
      </c>
      <c r="F98" s="15"/>
      <c r="G98" s="31">
        <f t="shared" si="4"/>
        <v>9480.16</v>
      </c>
      <c r="H98" s="15">
        <v>9480.16</v>
      </c>
      <c r="I98" s="15"/>
      <c r="J98" s="12">
        <f t="shared" si="0"/>
        <v>41.39807860262009</v>
      </c>
      <c r="K98" s="46"/>
    </row>
    <row r="99" spans="1:11" s="49" customFormat="1" ht="17.25" customHeight="1">
      <c r="A99" s="66"/>
      <c r="B99" s="4" t="s">
        <v>154</v>
      </c>
      <c r="C99" s="62"/>
      <c r="D99" s="31">
        <f t="shared" si="3"/>
        <v>1000</v>
      </c>
      <c r="E99" s="15">
        <v>1000</v>
      </c>
      <c r="F99" s="15"/>
      <c r="G99" s="31">
        <f t="shared" si="4"/>
        <v>990</v>
      </c>
      <c r="H99" s="15">
        <v>990</v>
      </c>
      <c r="I99" s="15"/>
      <c r="J99" s="12">
        <f t="shared" si="0"/>
        <v>99</v>
      </c>
      <c r="K99" s="46"/>
    </row>
    <row r="100" spans="1:11" s="49" customFormat="1" ht="17.25" customHeight="1">
      <c r="A100" s="66"/>
      <c r="B100" s="4" t="s">
        <v>53</v>
      </c>
      <c r="C100" s="62"/>
      <c r="D100" s="31">
        <f>E100+F100</f>
        <v>38950</v>
      </c>
      <c r="E100" s="15">
        <v>38950</v>
      </c>
      <c r="F100" s="15"/>
      <c r="G100" s="31">
        <f t="shared" si="4"/>
        <v>28649.6</v>
      </c>
      <c r="H100" s="15">
        <v>28649.6</v>
      </c>
      <c r="I100" s="15"/>
      <c r="J100" s="12">
        <f t="shared" si="0"/>
        <v>73.55481386392812</v>
      </c>
      <c r="K100" s="46"/>
    </row>
    <row r="101" spans="1:11" s="49" customFormat="1" ht="17.25" customHeight="1">
      <c r="A101" s="66"/>
      <c r="B101" s="4" t="s">
        <v>54</v>
      </c>
      <c r="C101" s="62"/>
      <c r="D101" s="31">
        <f t="shared" si="3"/>
        <v>133750</v>
      </c>
      <c r="E101" s="15">
        <v>133750</v>
      </c>
      <c r="F101" s="15"/>
      <c r="G101" s="31">
        <f t="shared" si="4"/>
        <v>17351</v>
      </c>
      <c r="H101" s="15">
        <v>17351</v>
      </c>
      <c r="I101" s="15"/>
      <c r="J101" s="12">
        <f t="shared" si="0"/>
        <v>12.97271028037383</v>
      </c>
      <c r="K101" s="46"/>
    </row>
    <row r="102" spans="1:11" s="49" customFormat="1" ht="17.25" customHeight="1">
      <c r="A102" s="66"/>
      <c r="B102" s="4" t="s">
        <v>87</v>
      </c>
      <c r="C102" s="62"/>
      <c r="D102" s="31">
        <f t="shared" si="3"/>
        <v>2200</v>
      </c>
      <c r="E102" s="15">
        <v>2200</v>
      </c>
      <c r="F102" s="15"/>
      <c r="G102" s="31">
        <f t="shared" si="4"/>
        <v>0</v>
      </c>
      <c r="H102" s="15">
        <v>0</v>
      </c>
      <c r="I102" s="15"/>
      <c r="J102" s="12">
        <f t="shared" si="0"/>
        <v>0</v>
      </c>
      <c r="K102" s="46"/>
    </row>
    <row r="103" spans="1:11" s="20" customFormat="1" ht="17.25" customHeight="1">
      <c r="A103" s="66"/>
      <c r="B103" s="4" t="s">
        <v>155</v>
      </c>
      <c r="C103" s="62"/>
      <c r="D103" s="31">
        <f t="shared" si="3"/>
        <v>500</v>
      </c>
      <c r="E103" s="15">
        <v>500</v>
      </c>
      <c r="F103" s="15"/>
      <c r="G103" s="31">
        <f t="shared" si="4"/>
        <v>0</v>
      </c>
      <c r="H103" s="15"/>
      <c r="I103" s="15"/>
      <c r="J103" s="12">
        <f t="shared" si="0"/>
        <v>0</v>
      </c>
      <c r="K103" s="28"/>
    </row>
    <row r="104" spans="1:11" s="20" customFormat="1" ht="17.25" customHeight="1">
      <c r="A104" s="66"/>
      <c r="B104" s="4" t="s">
        <v>156</v>
      </c>
      <c r="C104" s="62"/>
      <c r="D104" s="31">
        <f t="shared" si="3"/>
        <v>2400</v>
      </c>
      <c r="E104" s="15">
        <v>2400</v>
      </c>
      <c r="F104" s="15"/>
      <c r="G104" s="31">
        <f t="shared" si="4"/>
        <v>0</v>
      </c>
      <c r="H104" s="15"/>
      <c r="I104" s="15"/>
      <c r="J104" s="12">
        <f t="shared" si="0"/>
        <v>0</v>
      </c>
      <c r="K104" s="28"/>
    </row>
    <row r="105" spans="1:11" s="20" customFormat="1" ht="17.25" customHeight="1">
      <c r="A105" s="66"/>
      <c r="B105" s="4" t="s">
        <v>86</v>
      </c>
      <c r="C105" s="62"/>
      <c r="D105" s="31">
        <f t="shared" si="3"/>
        <v>47100</v>
      </c>
      <c r="E105" s="15">
        <v>47100</v>
      </c>
      <c r="F105" s="15"/>
      <c r="G105" s="31">
        <f t="shared" si="4"/>
        <v>0</v>
      </c>
      <c r="H105" s="15">
        <v>0</v>
      </c>
      <c r="I105" s="15"/>
      <c r="J105" s="12">
        <f t="shared" si="0"/>
        <v>0</v>
      </c>
      <c r="K105" s="28"/>
    </row>
    <row r="106" spans="1:11" s="49" customFormat="1" ht="17.25" customHeight="1">
      <c r="A106" s="66"/>
      <c r="B106" s="4" t="s">
        <v>61</v>
      </c>
      <c r="C106" s="62"/>
      <c r="D106" s="31">
        <f t="shared" si="3"/>
        <v>3000</v>
      </c>
      <c r="E106" s="15">
        <v>3000</v>
      </c>
      <c r="F106" s="15"/>
      <c r="G106" s="31">
        <f t="shared" si="4"/>
        <v>1326</v>
      </c>
      <c r="H106" s="15">
        <v>1326</v>
      </c>
      <c r="I106" s="15"/>
      <c r="J106" s="12">
        <f t="shared" si="0"/>
        <v>44.2</v>
      </c>
      <c r="K106" s="46"/>
    </row>
    <row r="107" spans="1:11" s="49" customFormat="1" ht="46.5" customHeight="1">
      <c r="A107" s="5">
        <v>43</v>
      </c>
      <c r="B107" s="4" t="s">
        <v>19</v>
      </c>
      <c r="C107" s="27" t="s">
        <v>133</v>
      </c>
      <c r="D107" s="31">
        <f t="shared" si="3"/>
        <v>945000</v>
      </c>
      <c r="E107" s="15">
        <f>883000+45000</f>
        <v>928000</v>
      </c>
      <c r="F107" s="15">
        <v>17000</v>
      </c>
      <c r="G107" s="31">
        <f t="shared" si="4"/>
        <v>173969</v>
      </c>
      <c r="H107" s="15">
        <v>173969</v>
      </c>
      <c r="I107" s="15">
        <v>0</v>
      </c>
      <c r="J107" s="12">
        <f t="shared" si="0"/>
        <v>18.40941798941799</v>
      </c>
      <c r="K107" s="46"/>
    </row>
    <row r="108" spans="1:11" s="49" customFormat="1" ht="42" customHeight="1">
      <c r="A108" s="5">
        <v>44</v>
      </c>
      <c r="B108" s="4" t="s">
        <v>19</v>
      </c>
      <c r="C108" s="27" t="s">
        <v>20</v>
      </c>
      <c r="D108" s="31">
        <f t="shared" si="3"/>
        <v>61000</v>
      </c>
      <c r="E108" s="15">
        <v>61000</v>
      </c>
      <c r="F108" s="15">
        <v>0</v>
      </c>
      <c r="G108" s="31">
        <f t="shared" si="4"/>
        <v>31000</v>
      </c>
      <c r="H108" s="15">
        <v>31000</v>
      </c>
      <c r="I108" s="15">
        <v>0</v>
      </c>
      <c r="J108" s="12">
        <f t="shared" si="0"/>
        <v>50.81967213114754</v>
      </c>
      <c r="K108" s="46"/>
    </row>
    <row r="109" spans="1:11" s="49" customFormat="1" ht="42" customHeight="1">
      <c r="A109" s="5">
        <v>45</v>
      </c>
      <c r="B109" s="4" t="s">
        <v>19</v>
      </c>
      <c r="C109" s="27" t="s">
        <v>21</v>
      </c>
      <c r="D109" s="31">
        <f t="shared" si="3"/>
        <v>400000</v>
      </c>
      <c r="E109" s="15">
        <v>200000</v>
      </c>
      <c r="F109" s="15">
        <v>200000</v>
      </c>
      <c r="G109" s="31">
        <f t="shared" si="4"/>
        <v>0</v>
      </c>
      <c r="H109" s="15">
        <v>0</v>
      </c>
      <c r="I109" s="15">
        <v>0</v>
      </c>
      <c r="J109" s="12">
        <f t="shared" si="0"/>
        <v>0</v>
      </c>
      <c r="K109" s="46"/>
    </row>
    <row r="110" spans="1:11" s="20" customFormat="1" ht="80.25" customHeight="1">
      <c r="A110" s="5">
        <v>46</v>
      </c>
      <c r="B110" s="4" t="s">
        <v>72</v>
      </c>
      <c r="C110" s="27" t="s">
        <v>73</v>
      </c>
      <c r="D110" s="31">
        <f>E110+F110</f>
        <v>208400</v>
      </c>
      <c r="E110" s="15">
        <v>138900</v>
      </c>
      <c r="F110" s="15">
        <v>69500</v>
      </c>
      <c r="G110" s="31">
        <f t="shared" si="4"/>
        <v>108739.01999999999</v>
      </c>
      <c r="H110" s="15">
        <v>54335.02</v>
      </c>
      <c r="I110" s="15">
        <v>54404</v>
      </c>
      <c r="J110" s="12">
        <f>G110/D110*100</f>
        <v>52.17803262955854</v>
      </c>
      <c r="K110" s="28"/>
    </row>
    <row r="111" spans="1:11" s="49" customFormat="1" ht="78.75">
      <c r="A111" s="5">
        <v>47</v>
      </c>
      <c r="B111" s="4" t="s">
        <v>22</v>
      </c>
      <c r="C111" s="27" t="s">
        <v>134</v>
      </c>
      <c r="D111" s="31">
        <f t="shared" si="3"/>
        <v>1646500</v>
      </c>
      <c r="E111" s="15">
        <v>1646500</v>
      </c>
      <c r="F111" s="15"/>
      <c r="G111" s="31">
        <f t="shared" si="4"/>
        <v>1218186.34</v>
      </c>
      <c r="H111" s="15">
        <v>1218186.34</v>
      </c>
      <c r="I111" s="15"/>
      <c r="J111" s="12">
        <f t="shared" si="0"/>
        <v>73.98641603401155</v>
      </c>
      <c r="K111" s="46"/>
    </row>
    <row r="112" spans="1:11" s="20" customFormat="1" ht="103.5" customHeight="1">
      <c r="A112" s="5">
        <v>48</v>
      </c>
      <c r="B112" s="4" t="s">
        <v>74</v>
      </c>
      <c r="C112" s="27" t="s">
        <v>75</v>
      </c>
      <c r="D112" s="31">
        <f t="shared" si="3"/>
        <v>36600</v>
      </c>
      <c r="E112" s="15">
        <v>36600</v>
      </c>
      <c r="F112" s="15"/>
      <c r="G112" s="31">
        <f t="shared" si="4"/>
        <v>14199.77</v>
      </c>
      <c r="H112" s="15">
        <v>14199.77</v>
      </c>
      <c r="I112" s="15"/>
      <c r="J112" s="12">
        <f t="shared" si="0"/>
        <v>38.79718579234972</v>
      </c>
      <c r="K112" s="28"/>
    </row>
    <row r="113" spans="1:11" s="49" customFormat="1" ht="66" customHeight="1">
      <c r="A113" s="5">
        <v>49</v>
      </c>
      <c r="B113" s="4" t="s">
        <v>23</v>
      </c>
      <c r="C113" s="27" t="s">
        <v>135</v>
      </c>
      <c r="D113" s="31">
        <f t="shared" si="3"/>
        <v>15000</v>
      </c>
      <c r="E113" s="15">
        <v>15000</v>
      </c>
      <c r="F113" s="15"/>
      <c r="G113" s="31">
        <f t="shared" si="4"/>
        <v>0</v>
      </c>
      <c r="H113" s="15"/>
      <c r="I113" s="15"/>
      <c r="J113" s="12">
        <f t="shared" si="0"/>
        <v>0</v>
      </c>
      <c r="K113" s="46"/>
    </row>
    <row r="114" spans="1:11" s="49" customFormat="1" ht="78.75" customHeight="1">
      <c r="A114" s="5">
        <v>50</v>
      </c>
      <c r="B114" s="11" t="s">
        <v>24</v>
      </c>
      <c r="C114" s="13" t="s">
        <v>158</v>
      </c>
      <c r="D114" s="31">
        <f t="shared" si="3"/>
        <v>600000</v>
      </c>
      <c r="E114" s="15"/>
      <c r="F114" s="15">
        <v>600000</v>
      </c>
      <c r="G114" s="31">
        <f t="shared" si="4"/>
        <v>0</v>
      </c>
      <c r="H114" s="15"/>
      <c r="I114" s="15">
        <v>0</v>
      </c>
      <c r="J114" s="12">
        <f t="shared" si="0"/>
        <v>0</v>
      </c>
      <c r="K114" s="46"/>
    </row>
    <row r="115" spans="1:11" s="49" customFormat="1" ht="78.75" customHeight="1">
      <c r="A115" s="5">
        <v>51</v>
      </c>
      <c r="B115" s="11" t="s">
        <v>24</v>
      </c>
      <c r="C115" s="13" t="s">
        <v>159</v>
      </c>
      <c r="D115" s="31">
        <f t="shared" si="3"/>
        <v>921446</v>
      </c>
      <c r="E115" s="15">
        <v>354140</v>
      </c>
      <c r="F115" s="15">
        <v>567306</v>
      </c>
      <c r="G115" s="31"/>
      <c r="H115" s="15">
        <v>44114.41</v>
      </c>
      <c r="I115" s="15">
        <v>0</v>
      </c>
      <c r="J115" s="12"/>
      <c r="K115" s="28"/>
    </row>
    <row r="116" spans="1:11" s="49" customFormat="1" ht="66" customHeight="1">
      <c r="A116" s="5">
        <v>52</v>
      </c>
      <c r="B116" s="4" t="s">
        <v>25</v>
      </c>
      <c r="C116" s="27" t="s">
        <v>136</v>
      </c>
      <c r="D116" s="31">
        <f t="shared" si="3"/>
        <v>300000</v>
      </c>
      <c r="E116" s="15">
        <v>300000</v>
      </c>
      <c r="F116" s="15"/>
      <c r="G116" s="31">
        <f t="shared" si="4"/>
        <v>0</v>
      </c>
      <c r="H116" s="15">
        <v>0</v>
      </c>
      <c r="I116" s="15">
        <v>0</v>
      </c>
      <c r="J116" s="12">
        <f t="shared" si="0"/>
        <v>0</v>
      </c>
      <c r="K116" s="46"/>
    </row>
    <row r="117" spans="1:11" s="49" customFormat="1" ht="63">
      <c r="A117" s="5">
        <v>53</v>
      </c>
      <c r="B117" s="4" t="s">
        <v>26</v>
      </c>
      <c r="C117" s="27" t="s">
        <v>137</v>
      </c>
      <c r="D117" s="31">
        <f t="shared" si="3"/>
        <v>700000</v>
      </c>
      <c r="E117" s="15">
        <v>700000</v>
      </c>
      <c r="F117" s="15"/>
      <c r="G117" s="31">
        <f t="shared" si="4"/>
        <v>464320.6</v>
      </c>
      <c r="H117" s="15">
        <v>464320.6</v>
      </c>
      <c r="I117" s="15"/>
      <c r="J117" s="12">
        <f t="shared" si="0"/>
        <v>66.33151428571428</v>
      </c>
      <c r="K117" s="46"/>
    </row>
    <row r="118" spans="1:11" s="49" customFormat="1" ht="98.25" customHeight="1">
      <c r="A118" s="5">
        <v>54</v>
      </c>
      <c r="B118" s="4" t="s">
        <v>26</v>
      </c>
      <c r="C118" s="27" t="s">
        <v>139</v>
      </c>
      <c r="D118" s="31">
        <f t="shared" si="3"/>
        <v>10200000</v>
      </c>
      <c r="E118" s="15">
        <v>10200000</v>
      </c>
      <c r="F118" s="15"/>
      <c r="G118" s="31">
        <f t="shared" si="4"/>
        <v>7071442.96</v>
      </c>
      <c r="H118" s="15">
        <v>7071442.96</v>
      </c>
      <c r="I118" s="15"/>
      <c r="J118" s="12">
        <f t="shared" si="0"/>
        <v>69.32787215686275</v>
      </c>
      <c r="K118" s="46"/>
    </row>
    <row r="119" spans="1:11" s="49" customFormat="1" ht="75.75" customHeight="1">
      <c r="A119" s="5">
        <v>55</v>
      </c>
      <c r="B119" s="4" t="s">
        <v>26</v>
      </c>
      <c r="C119" s="27" t="s">
        <v>140</v>
      </c>
      <c r="D119" s="31">
        <f t="shared" si="3"/>
        <v>403500</v>
      </c>
      <c r="E119" s="15">
        <v>403500</v>
      </c>
      <c r="F119" s="15"/>
      <c r="G119" s="31">
        <f t="shared" si="4"/>
        <v>178092.28</v>
      </c>
      <c r="H119" s="15">
        <v>178092.28</v>
      </c>
      <c r="I119" s="15"/>
      <c r="J119" s="12">
        <f t="shared" si="0"/>
        <v>44.136872366790584</v>
      </c>
      <c r="K119" s="46"/>
    </row>
    <row r="120" spans="1:11" s="49" customFormat="1" ht="63" customHeight="1">
      <c r="A120" s="5">
        <v>56</v>
      </c>
      <c r="B120" s="4" t="s">
        <v>26</v>
      </c>
      <c r="C120" s="27" t="s">
        <v>138</v>
      </c>
      <c r="D120" s="31">
        <f t="shared" si="3"/>
        <v>395000</v>
      </c>
      <c r="E120" s="15">
        <v>395000</v>
      </c>
      <c r="F120" s="15"/>
      <c r="G120" s="31">
        <f t="shared" si="4"/>
        <v>190326.77</v>
      </c>
      <c r="H120" s="15">
        <v>190326.77</v>
      </c>
      <c r="I120" s="15"/>
      <c r="J120" s="12">
        <f t="shared" si="0"/>
        <v>48.183992405063286</v>
      </c>
      <c r="K120" s="46"/>
    </row>
    <row r="121" spans="1:11" s="20" customFormat="1" ht="77.25" customHeight="1">
      <c r="A121" s="5">
        <v>57</v>
      </c>
      <c r="B121" s="4" t="s">
        <v>76</v>
      </c>
      <c r="C121" s="27" t="s">
        <v>77</v>
      </c>
      <c r="D121" s="31">
        <f t="shared" si="3"/>
        <v>55000</v>
      </c>
      <c r="E121" s="15">
        <v>30200</v>
      </c>
      <c r="F121" s="15">
        <v>24800</v>
      </c>
      <c r="G121" s="31">
        <f t="shared" si="4"/>
        <v>7092</v>
      </c>
      <c r="H121" s="15">
        <v>7092</v>
      </c>
      <c r="I121" s="15">
        <v>0</v>
      </c>
      <c r="J121" s="12">
        <f>G121/D121*100</f>
        <v>12.894545454545456</v>
      </c>
      <c r="K121" s="28"/>
    </row>
    <row r="122" spans="1:11" s="49" customFormat="1" ht="84" customHeight="1">
      <c r="A122" s="5">
        <v>58</v>
      </c>
      <c r="B122" s="4" t="s">
        <v>85</v>
      </c>
      <c r="C122" s="27" t="s">
        <v>142</v>
      </c>
      <c r="D122" s="31">
        <f t="shared" si="3"/>
        <v>1050000</v>
      </c>
      <c r="E122" s="15">
        <v>1050000</v>
      </c>
      <c r="F122" s="15"/>
      <c r="G122" s="31">
        <f t="shared" si="4"/>
        <v>15592.47</v>
      </c>
      <c r="H122" s="15">
        <v>15592.47</v>
      </c>
      <c r="I122" s="15"/>
      <c r="J122" s="12">
        <f t="shared" si="0"/>
        <v>1.484997142857143</v>
      </c>
      <c r="K122" s="46"/>
    </row>
    <row r="123" spans="1:11" s="49" customFormat="1" ht="27" customHeight="1">
      <c r="A123" s="65">
        <v>59</v>
      </c>
      <c r="B123" s="4" t="s">
        <v>28</v>
      </c>
      <c r="C123" s="68" t="s">
        <v>143</v>
      </c>
      <c r="D123" s="31">
        <f t="shared" si="3"/>
        <v>4624450</v>
      </c>
      <c r="E123" s="15"/>
      <c r="F123" s="15">
        <v>4624450</v>
      </c>
      <c r="G123" s="31">
        <f t="shared" si="4"/>
        <v>4624450</v>
      </c>
      <c r="H123" s="15"/>
      <c r="I123" s="15">
        <v>4624450</v>
      </c>
      <c r="J123" s="12">
        <f t="shared" si="0"/>
        <v>100</v>
      </c>
      <c r="K123" s="46"/>
    </row>
    <row r="124" spans="1:11" s="49" customFormat="1" ht="27" customHeight="1">
      <c r="A124" s="66"/>
      <c r="B124" s="4" t="s">
        <v>45</v>
      </c>
      <c r="C124" s="69"/>
      <c r="D124" s="31">
        <f t="shared" si="3"/>
        <v>4303950</v>
      </c>
      <c r="E124" s="15">
        <v>4303950</v>
      </c>
      <c r="F124" s="15"/>
      <c r="G124" s="31">
        <f t="shared" si="4"/>
        <v>3401322.8</v>
      </c>
      <c r="H124" s="15">
        <v>3401322.8</v>
      </c>
      <c r="I124" s="15"/>
      <c r="J124" s="12">
        <f t="shared" si="0"/>
        <v>79.02793480407531</v>
      </c>
      <c r="K124" s="46"/>
    </row>
    <row r="125" spans="1:11" s="49" customFormat="1" ht="27" customHeight="1">
      <c r="A125" s="67"/>
      <c r="B125" s="4" t="s">
        <v>88</v>
      </c>
      <c r="C125" s="70"/>
      <c r="D125" s="31">
        <f>E125+F125</f>
        <v>480455</v>
      </c>
      <c r="E125" s="15">
        <v>480455</v>
      </c>
      <c r="F125" s="15"/>
      <c r="G125" s="31">
        <f>H125+I125</f>
        <v>480455</v>
      </c>
      <c r="H125" s="15">
        <v>480455</v>
      </c>
      <c r="I125" s="15"/>
      <c r="J125" s="12">
        <f>G125/D125*100</f>
        <v>100</v>
      </c>
      <c r="K125" s="46"/>
    </row>
    <row r="126" spans="1:11" s="49" customFormat="1" ht="47.25">
      <c r="A126" s="5">
        <v>60</v>
      </c>
      <c r="B126" s="4" t="s">
        <v>30</v>
      </c>
      <c r="C126" s="27" t="s">
        <v>144</v>
      </c>
      <c r="D126" s="31">
        <f t="shared" si="3"/>
        <v>100000</v>
      </c>
      <c r="E126" s="15">
        <v>100000</v>
      </c>
      <c r="F126" s="15"/>
      <c r="G126" s="31">
        <f t="shared" si="4"/>
        <v>0</v>
      </c>
      <c r="H126" s="15">
        <v>0</v>
      </c>
      <c r="I126" s="15"/>
      <c r="J126" s="12">
        <f t="shared" si="0"/>
        <v>0</v>
      </c>
      <c r="K126" s="46"/>
    </row>
    <row r="127" spans="1:11" s="49" customFormat="1" ht="80.25" customHeight="1">
      <c r="A127" s="5">
        <v>61</v>
      </c>
      <c r="B127" s="4" t="s">
        <v>43</v>
      </c>
      <c r="C127" s="27" t="s">
        <v>145</v>
      </c>
      <c r="D127" s="31">
        <f t="shared" si="3"/>
        <v>967126.15</v>
      </c>
      <c r="E127" s="15"/>
      <c r="F127" s="15">
        <v>967126.15</v>
      </c>
      <c r="G127" s="31">
        <f t="shared" si="4"/>
        <v>99900</v>
      </c>
      <c r="H127" s="15"/>
      <c r="I127" s="15">
        <v>99900</v>
      </c>
      <c r="J127" s="12">
        <f t="shared" si="0"/>
        <v>10.329572827701949</v>
      </c>
      <c r="K127" s="46"/>
    </row>
    <row r="128" spans="1:11" s="49" customFormat="1" ht="58.5" customHeight="1">
      <c r="A128" s="5">
        <v>62</v>
      </c>
      <c r="B128" s="4" t="s">
        <v>57</v>
      </c>
      <c r="C128" s="27" t="s">
        <v>146</v>
      </c>
      <c r="D128" s="31">
        <f t="shared" si="3"/>
        <v>65000</v>
      </c>
      <c r="E128" s="15">
        <f>40000+25000</f>
        <v>65000</v>
      </c>
      <c r="F128" s="15"/>
      <c r="G128" s="31">
        <f t="shared" si="4"/>
        <v>19359.4</v>
      </c>
      <c r="H128" s="15">
        <v>19359.4</v>
      </c>
      <c r="I128" s="15"/>
      <c r="J128" s="12">
        <f t="shared" si="0"/>
        <v>29.783692307692313</v>
      </c>
      <c r="K128" s="46"/>
    </row>
    <row r="129" spans="1:11" s="20" customFormat="1" ht="69" customHeight="1">
      <c r="A129" s="5">
        <v>63</v>
      </c>
      <c r="B129" s="4" t="s">
        <v>57</v>
      </c>
      <c r="C129" s="27" t="s">
        <v>147</v>
      </c>
      <c r="D129" s="31">
        <f>E129+F129</f>
        <v>75000</v>
      </c>
      <c r="E129" s="15">
        <f>30000+25000+20000</f>
        <v>75000</v>
      </c>
      <c r="F129" s="15"/>
      <c r="G129" s="31">
        <f>H129+I129</f>
        <v>20000</v>
      </c>
      <c r="H129" s="15">
        <v>20000</v>
      </c>
      <c r="I129" s="15"/>
      <c r="J129" s="12">
        <f>G129/D129*100</f>
        <v>26.666666666666668</v>
      </c>
      <c r="K129" s="28"/>
    </row>
    <row r="130" spans="1:11" s="49" customFormat="1" ht="23.25" customHeight="1">
      <c r="A130" s="60">
        <v>64</v>
      </c>
      <c r="B130" s="4" t="s">
        <v>50</v>
      </c>
      <c r="C130" s="61" t="s">
        <v>141</v>
      </c>
      <c r="D130" s="31">
        <f t="shared" si="3"/>
        <v>1203845.29</v>
      </c>
      <c r="E130" s="15">
        <f>E132+E131+E134+E133</f>
        <v>1149000</v>
      </c>
      <c r="F130" s="15">
        <f>F132+F131+F134+F133</f>
        <v>54845.29</v>
      </c>
      <c r="G130" s="31">
        <f>H130+I130</f>
        <v>12734.029999999999</v>
      </c>
      <c r="H130" s="15">
        <f>H132+H131+H134+H133</f>
        <v>8174.03</v>
      </c>
      <c r="I130" s="15">
        <f>I132+I131+I134+I133</f>
        <v>4560</v>
      </c>
      <c r="J130" s="12">
        <f t="shared" si="0"/>
        <v>1.0577796088731635</v>
      </c>
      <c r="K130" s="46"/>
    </row>
    <row r="131" spans="1:11" s="49" customFormat="1" ht="15.75" customHeight="1">
      <c r="A131" s="60"/>
      <c r="B131" s="4" t="s">
        <v>58</v>
      </c>
      <c r="C131" s="62"/>
      <c r="D131" s="31">
        <f t="shared" si="3"/>
        <v>1084845.29</v>
      </c>
      <c r="E131" s="15">
        <v>1080000</v>
      </c>
      <c r="F131" s="15">
        <v>4845.29</v>
      </c>
      <c r="G131" s="31">
        <f>H131+I131</f>
        <v>0</v>
      </c>
      <c r="H131" s="15">
        <v>0</v>
      </c>
      <c r="I131" s="15"/>
      <c r="J131" s="12">
        <f t="shared" si="0"/>
        <v>0</v>
      </c>
      <c r="K131" s="46"/>
    </row>
    <row r="132" spans="1:11" s="49" customFormat="1" ht="22.5" customHeight="1">
      <c r="A132" s="60"/>
      <c r="B132" s="4" t="s">
        <v>46</v>
      </c>
      <c r="C132" s="62"/>
      <c r="D132" s="31">
        <f t="shared" si="3"/>
        <v>69000</v>
      </c>
      <c r="E132" s="15">
        <v>69000</v>
      </c>
      <c r="F132" s="15"/>
      <c r="G132" s="31">
        <f>H132+I132</f>
        <v>8174.03</v>
      </c>
      <c r="H132" s="15">
        <v>8174.03</v>
      </c>
      <c r="I132" s="15"/>
      <c r="J132" s="12">
        <f t="shared" si="0"/>
        <v>11.846420289855072</v>
      </c>
      <c r="K132" s="46"/>
    </row>
    <row r="133" spans="1:11" s="49" customFormat="1" ht="22.5" customHeight="1">
      <c r="A133" s="60"/>
      <c r="B133" s="4" t="s">
        <v>60</v>
      </c>
      <c r="C133" s="62"/>
      <c r="D133" s="31">
        <f>E133+F133</f>
        <v>20000</v>
      </c>
      <c r="E133" s="15"/>
      <c r="F133" s="15">
        <v>20000</v>
      </c>
      <c r="G133" s="31">
        <f>H133+I133</f>
        <v>4560</v>
      </c>
      <c r="H133" s="15"/>
      <c r="I133" s="15">
        <v>4560</v>
      </c>
      <c r="J133" s="12">
        <f>G133/D133*100</f>
        <v>22.8</v>
      </c>
      <c r="K133" s="46"/>
    </row>
    <row r="134" spans="1:11" s="49" customFormat="1" ht="22.5" customHeight="1">
      <c r="A134" s="60"/>
      <c r="B134" s="4" t="s">
        <v>59</v>
      </c>
      <c r="C134" s="62"/>
      <c r="D134" s="31">
        <f t="shared" si="3"/>
        <v>30000</v>
      </c>
      <c r="E134" s="15"/>
      <c r="F134" s="15">
        <v>30000</v>
      </c>
      <c r="G134" s="31">
        <f t="shared" si="4"/>
        <v>0</v>
      </c>
      <c r="H134" s="15"/>
      <c r="I134" s="15">
        <v>0</v>
      </c>
      <c r="J134" s="12">
        <f t="shared" si="0"/>
        <v>0</v>
      </c>
      <c r="K134" s="46"/>
    </row>
    <row r="135" spans="1:11" s="20" customFormat="1" ht="96.75" customHeight="1">
      <c r="A135" s="5">
        <v>65</v>
      </c>
      <c r="B135" s="4" t="s">
        <v>78</v>
      </c>
      <c r="C135" s="27" t="s">
        <v>79</v>
      </c>
      <c r="D135" s="31">
        <f t="shared" si="3"/>
        <v>140000</v>
      </c>
      <c r="E135" s="15">
        <v>90000</v>
      </c>
      <c r="F135" s="15">
        <v>50000</v>
      </c>
      <c r="G135" s="31">
        <f t="shared" si="4"/>
        <v>33750</v>
      </c>
      <c r="H135" s="15">
        <v>8750</v>
      </c>
      <c r="I135" s="15">
        <v>25000</v>
      </c>
      <c r="J135" s="12">
        <f t="shared" si="0"/>
        <v>24.107142857142858</v>
      </c>
      <c r="K135" s="29"/>
    </row>
    <row r="136" spans="1:11" s="20" customFormat="1" ht="79.5" customHeight="1">
      <c r="A136" s="5">
        <v>66</v>
      </c>
      <c r="B136" s="4" t="s">
        <v>80</v>
      </c>
      <c r="C136" s="27" t="s">
        <v>97</v>
      </c>
      <c r="D136" s="31">
        <f t="shared" si="3"/>
        <v>125000</v>
      </c>
      <c r="E136" s="15">
        <v>95000</v>
      </c>
      <c r="F136" s="15">
        <v>30000</v>
      </c>
      <c r="G136" s="31">
        <f t="shared" si="4"/>
        <v>66516</v>
      </c>
      <c r="H136" s="15">
        <v>66516</v>
      </c>
      <c r="I136" s="15">
        <v>0</v>
      </c>
      <c r="J136" s="12">
        <f t="shared" si="0"/>
        <v>53.2128</v>
      </c>
      <c r="K136" s="28"/>
    </row>
    <row r="137" spans="1:11" s="20" customFormat="1" ht="75" customHeight="1">
      <c r="A137" s="5">
        <v>67</v>
      </c>
      <c r="B137" s="4" t="s">
        <v>55</v>
      </c>
      <c r="C137" s="27" t="s">
        <v>98</v>
      </c>
      <c r="D137" s="31">
        <f t="shared" si="3"/>
        <v>256845</v>
      </c>
      <c r="E137" s="15">
        <v>256845</v>
      </c>
      <c r="F137" s="15"/>
      <c r="G137" s="31">
        <f t="shared" si="4"/>
        <v>127126.48</v>
      </c>
      <c r="H137" s="15">
        <v>127126.48</v>
      </c>
      <c r="I137" s="15"/>
      <c r="J137" s="12">
        <f>G137/D137*100</f>
        <v>49.4954077361833</v>
      </c>
      <c r="K137" s="28"/>
    </row>
    <row r="138" spans="1:11" ht="20.25" hidden="1">
      <c r="A138" s="5"/>
      <c r="B138" s="5"/>
      <c r="C138" s="13"/>
      <c r="D138" s="31">
        <f>E138+F138</f>
        <v>0</v>
      </c>
      <c r="E138" s="14"/>
      <c r="F138" s="15">
        <v>0</v>
      </c>
      <c r="G138" s="31">
        <f>H138+I138</f>
        <v>0</v>
      </c>
      <c r="H138" s="14"/>
      <c r="I138" s="26">
        <v>0</v>
      </c>
      <c r="J138" s="12" t="e">
        <f>G138/D138*100</f>
        <v>#DIV/0!</v>
      </c>
      <c r="K138" s="52"/>
    </row>
    <row r="139" spans="1:11" s="49" customFormat="1" ht="66" customHeight="1" hidden="1">
      <c r="A139" s="50"/>
      <c r="B139" s="48"/>
      <c r="C139" s="51"/>
      <c r="D139" s="31">
        <f t="shared" si="3"/>
        <v>0</v>
      </c>
      <c r="E139" s="15"/>
      <c r="F139" s="15"/>
      <c r="G139" s="31">
        <f t="shared" si="4"/>
        <v>0</v>
      </c>
      <c r="H139" s="15"/>
      <c r="I139" s="15"/>
      <c r="J139" s="12" t="e">
        <f>G139/D139*100</f>
        <v>#DIV/0!</v>
      </c>
      <c r="K139" s="46"/>
    </row>
    <row r="140" spans="1:11" s="22" customFormat="1" ht="15.75">
      <c r="A140" s="10"/>
      <c r="B140" s="10"/>
      <c r="C140" s="35" t="s">
        <v>94</v>
      </c>
      <c r="D140" s="31">
        <f t="shared" si="3"/>
        <v>94319284.32</v>
      </c>
      <c r="E140" s="31">
        <f>E6+E13+E14+E22+E23+E33+E34+E35+E36+E37+E40+E41+E43+E44+E45+E46+E47+E48+E54+E55+E56+E57+E58+E59+E60+E61+E62++E63+E64+E65+E66+E67+E68+E71+E72+E75+E76+E77+E78+E79+E80+E81+E82+E83+E84+E85+E88+E89+E90+E91+E107+E108+E109+E110+E111+E112+E113+E116+E117+E118+E119+E120+E121+E122+E123+E124+E125+E126+E127+E128+E129+E130+E135+E136+E137+E138+E139+E114+E115</f>
        <v>68572877</v>
      </c>
      <c r="F140" s="31">
        <f>F6+F13+F14+F22+F23+F33+F34+F35+F36+F37+F38+F39+F40+F41+F43+F44+F45+F46+F47+F48+F54+F55+F56+F57+F58+F59+F60+F61+F62++F63+F64+F65+F66+F67+F68+F71+F72+F75+F76+F77+F78+F79+F80+F81+F82+F83+F84+F85+F88+F89+F90+F91+F107+F108+F109+F110+F111+F112+F113+F116+F117+F118+F119+F120+F121+F122+F123+F124+F125+F126+F127+F128+F129+F130+F135+F136+F137+F138+F139+F114+F115</f>
        <v>25746407.319999997</v>
      </c>
      <c r="G140" s="31">
        <f>G6+G13+G14+G22+G23+G33+G34+G35+G36+G37+G38+G39+G40+G41+G43+G44+G45+G46+G47+G48+G54+G55+G56+G57+G58+G59+G60+G61+G62++G63+G64+G65+G66+G67+G68+G71+G72+G75+G76+G77+G78+G79+G80+G81+G82+G83+G84+G85+G88+G89+G90+G91+G107+G108+G109+G110+G111+G112+G113+G116+G117+G118+G119+G120+G121+G122+G123+G124+G125+G126+G127+G128+G129+G130+G135+G136+G137+G138+G139+G114+G115</f>
        <v>50154923.80999999</v>
      </c>
      <c r="H140" s="31">
        <f>H6+H13+H14+H22+H23+H33+H34+H35+H36+H37+H38+H39+H40+H41+H43+H44+H45+H46+H47+H48+H54+H55+H56+H57+H58+H59+H60+H61+H62++H63+H64+H65+H66+H67+H68+H71+H72+H75+H76+H77+H78+H79+H80+H81+H82+H83+H84+H85+H88+H89+H90+H91+H107+H108+H109+H110+H111+H112+H113+H116+H117+H118+H119+H120+H121+H122+H123+H124+H125+H126+H127+H128+H129+H130+H135+H136+H137+H138+H139+H114+H115</f>
        <v>39086888.59999999</v>
      </c>
      <c r="I140" s="31">
        <f>I6+I13+I14+I22+I23+I33+I34+I35+I36+I37+I38+I39+I40+I41+I43+I44+I45+I46+I47+I48+I54+I55+I56+I57+I58+I59+I60+I61+I62++I63+I64+I65+I66+I67+I68+I71+I72+I75+I76+I77+I78+I79+I80+I81+I82+I83+I84+I85+I88+I89+I90+I91+I107+I108+I109+I110+I111+I112+I113+I116+I117+I118+I119+I120+I121+I122+I123+I124+I125+I126+I127+I128+I129+I130+I135+I136+I137+I138+I139+I114+I115</f>
        <v>11112149.62</v>
      </c>
      <c r="J140" s="36">
        <f>G140/D140*100</f>
        <v>53.17568318249511</v>
      </c>
      <c r="K140" s="30"/>
    </row>
    <row r="141" spans="2:11" s="6" customFormat="1" ht="30.75" customHeight="1">
      <c r="B141" s="63" t="s">
        <v>166</v>
      </c>
      <c r="C141" s="63"/>
      <c r="D141" s="57" t="s">
        <v>148</v>
      </c>
      <c r="E141" s="57"/>
      <c r="F141" s="57"/>
      <c r="G141" s="57"/>
      <c r="H141" s="58" t="s">
        <v>148</v>
      </c>
      <c r="I141" s="58"/>
      <c r="J141" s="37"/>
      <c r="K141" s="7"/>
    </row>
    <row r="142" spans="2:11" s="6" customFormat="1" ht="12.75">
      <c r="B142" s="18"/>
      <c r="C142" s="18"/>
      <c r="D142" s="38"/>
      <c r="E142" s="38"/>
      <c r="F142" s="1"/>
      <c r="G142" s="39"/>
      <c r="H142" s="40"/>
      <c r="I142" s="40"/>
      <c r="J142" s="41"/>
      <c r="K142" s="7"/>
    </row>
    <row r="143" spans="2:11" s="6" customFormat="1" ht="20.25" customHeight="1">
      <c r="B143" s="80" t="s">
        <v>167</v>
      </c>
      <c r="C143" s="80"/>
      <c r="D143" s="59"/>
      <c r="E143" s="59"/>
      <c r="F143" s="59"/>
      <c r="G143" s="59"/>
      <c r="H143" s="40"/>
      <c r="I143" s="40"/>
      <c r="J143" s="42"/>
      <c r="K143" s="7"/>
    </row>
    <row r="144" spans="1:11" s="18" customFormat="1" ht="12.75">
      <c r="A144" s="6"/>
      <c r="F144" s="6"/>
      <c r="G144" s="19"/>
      <c r="J144" s="19"/>
      <c r="K144" s="7"/>
    </row>
  </sheetData>
  <sheetProtection/>
  <mergeCells count="41">
    <mergeCell ref="A23:A32"/>
    <mergeCell ref="C23:C32"/>
    <mergeCell ref="B1:J1"/>
    <mergeCell ref="B2:J2"/>
    <mergeCell ref="B3:J3"/>
    <mergeCell ref="A6:A12"/>
    <mergeCell ref="C6:C12"/>
    <mergeCell ref="A14:A21"/>
    <mergeCell ref="C14:C21"/>
    <mergeCell ref="A34:A37"/>
    <mergeCell ref="C34:C39"/>
    <mergeCell ref="A40:A42"/>
    <mergeCell ref="C40:C42"/>
    <mergeCell ref="B40:B41"/>
    <mergeCell ref="A43:A44"/>
    <mergeCell ref="C43:C44"/>
    <mergeCell ref="A45:A46"/>
    <mergeCell ref="C45:C46"/>
    <mergeCell ref="A48:A53"/>
    <mergeCell ref="C48:C53"/>
    <mergeCell ref="A55:A56"/>
    <mergeCell ref="C55:C56"/>
    <mergeCell ref="A63:A64"/>
    <mergeCell ref="C63:C64"/>
    <mergeCell ref="A68:A70"/>
    <mergeCell ref="C68:C70"/>
    <mergeCell ref="A72:A74"/>
    <mergeCell ref="C72:C74"/>
    <mergeCell ref="A85:A87"/>
    <mergeCell ref="C85:C87"/>
    <mergeCell ref="A91:A106"/>
    <mergeCell ref="C91:C106"/>
    <mergeCell ref="A123:A125"/>
    <mergeCell ref="C123:C125"/>
    <mergeCell ref="D141:G141"/>
    <mergeCell ref="H141:I141"/>
    <mergeCell ref="D143:G143"/>
    <mergeCell ref="A130:A134"/>
    <mergeCell ref="C130:C134"/>
    <mergeCell ref="B141:C141"/>
    <mergeCell ref="B143:C143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Server-new</cp:lastModifiedBy>
  <cp:lastPrinted>2021-07-08T12:57:14Z</cp:lastPrinted>
  <dcterms:created xsi:type="dcterms:W3CDTF">2010-01-25T13:09:52Z</dcterms:created>
  <dcterms:modified xsi:type="dcterms:W3CDTF">2021-07-08T12:57:23Z</dcterms:modified>
  <cp:category/>
  <cp:version/>
  <cp:contentType/>
  <cp:contentStatus/>
</cp:coreProperties>
</file>