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'2021'!$A$1:$J$164</definedName>
  </definedNames>
  <calcPr fullCalcOnLoad="1"/>
</workbook>
</file>

<file path=xl/sharedStrings.xml><?xml version="1.0" encoding="utf-8"?>
<sst xmlns="http://schemas.openxmlformats.org/spreadsheetml/2006/main" count="176" uniqueCount="167">
  <si>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</si>
  <si>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</si>
  <si>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</si>
  <si>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</si>
  <si>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</si>
  <si>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</si>
  <si>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</si>
  <si>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</si>
  <si>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</si>
  <si>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</si>
  <si>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</si>
  <si>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</si>
  <si>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</si>
  <si>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</si>
  <si>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</si>
  <si>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</si>
  <si>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</si>
  <si>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</si>
  <si>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</si>
  <si>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</si>
  <si>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</si>
  <si>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</si>
  <si>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</si>
  <si>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</si>
  <si>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</si>
  <si>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</si>
  <si>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</si>
  <si>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</si>
  <si>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</si>
  <si>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</si>
  <si>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</si>
  <si>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</si>
  <si>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</si>
  <si>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</si>
  <si>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</si>
  <si>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</si>
  <si>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</si>
  <si>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</si>
  <si>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</si>
  <si>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</si>
  <si>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</si>
  <si>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</si>
  <si>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</si>
  <si>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</si>
  <si>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</si>
  <si>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</si>
  <si>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</si>
  <si>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</si>
  <si>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</si>
  <si>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</si>
  <si>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</si>
  <si>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</si>
  <si>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</si>
  <si>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</si>
  <si>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</si>
  <si>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</si>
  <si>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</si>
  <si>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</si>
  <si>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</si>
  <si>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</si>
  <si>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</si>
  <si>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</si>
  <si>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</si>
  <si>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</si>
  <si>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</si>
  <si>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</si>
  <si>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</si>
  <si>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</si>
  <si>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</si>
  <si>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</si>
  <si>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</si>
  <si>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</si>
  <si>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</si>
  <si>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</si>
  <si>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</si>
  <si>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</si>
  <si>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</si>
  <si>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</si>
  <si>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</si>
  <si>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</si>
  <si>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</si>
  <si>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</si>
  <si>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</si>
  <si>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</si>
  <si>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</si>
  <si>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</si>
  <si>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</si>
  <si>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</si>
  <si>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</si>
  <si>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</si>
  <si>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</si>
  <si>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</si>
  <si>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</si>
  <si>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</si>
  <si>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</si>
  <si>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</si>
  <si>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</si>
  <si>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</si>
  <si>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</si>
  <si>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</si>
  <si>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</si>
  <si>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</si>
  <si>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</si>
  <si>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</si>
  <si>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</si>
  <si>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</si>
  <si>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</si>
  <si>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</si>
  <si>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</si>
  <si>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</si>
  <si>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</si>
  <si>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</si>
  <si>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</si>
  <si>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</si>
  <si>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</si>
  <si>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</si>
  <si>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</si>
  <si>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</si>
  <si>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</si>
  <si>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</si>
  <si>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</si>
  <si>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</si>
  <si>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</si>
  <si>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</si>
  <si>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</si>
  <si>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</si>
  <si>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</si>
  <si>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</si>
  <si>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</si>
  <si>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</si>
  <si>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</si>
  <si>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</si>
  <si>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</si>
  <si>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</si>
  <si>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</si>
  <si>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</si>
  <si>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</si>
  <si>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</si>
  <si>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</si>
  <si>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</si>
  <si>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</si>
  <si>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</si>
  <si>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</si>
  <si>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</si>
  <si>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</si>
  <si>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</si>
  <si>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</si>
  <si>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</si>
  <si>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</si>
  <si>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</si>
  <si>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</si>
  <si>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</si>
  <si>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</si>
  <si>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</si>
  <si>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</si>
  <si>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</si>
  <si>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t xml:space="preserve">1218110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</si>
  <si>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</si>
  <si>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</si>
  <si>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</si>
  <si>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</si>
  <si>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t xml:space="preserve">Інформація </t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</si>
  <si>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</si>
  <si>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t xml:space="preserve">План на 01.07.2021    </t>
  </si>
  <si>
    <t xml:space="preserve"> Касові видатки  на 01.07.2021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</si>
  <si>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І півріччя 2021 року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</si>
  <si>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мистецькими школами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</si>
</sst>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28"/>
  <sheetViews>
    <sheetView tabSelected="1" view="pageBreakPreview" zoomScale="71" zoomScaleNormal="107" zoomScaleSheetLayoutView="71" zoomScalePageLayoutView="0" workbookViewId="0" topLeftCell="A1">
      <pane xSplit="1" ySplit="6" topLeftCell="B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4" sqref="B114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ht="20.25" customHeight="1">
      <c r="A1" s="1"/>
      <c r="F1" s="135"/>
      <c r="G1" s="135"/>
      <c r="H1" s="135"/>
      <c r="I1" s="135"/>
      <c r="J1" s="135"/>
    </row>
    <row r="2" spans="1:10" s="5" customFormat="1" ht="25.5" customHeight="1">
      <c r="A2" s="132" t="s">
        <v>161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6" customFormat="1" ht="42" customHeight="1">
      <c r="A3" s="136" t="s">
        <v>165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s="8" customFormat="1" ht="44.25" customHeight="1">
      <c r="A4" s="138"/>
      <c r="B4" s="140" t="s">
        <v>116</v>
      </c>
      <c r="C4" s="140" t="s">
        <v>103</v>
      </c>
      <c r="D4" s="142" t="s">
        <v>163</v>
      </c>
      <c r="E4" s="144" t="s">
        <v>164</v>
      </c>
      <c r="F4" s="133" t="s">
        <v>0</v>
      </c>
      <c r="G4" s="134"/>
      <c r="H4" s="7" t="s">
        <v>1</v>
      </c>
      <c r="I4" s="133" t="s">
        <v>2</v>
      </c>
      <c r="J4" s="134"/>
    </row>
    <row r="5" spans="1:10" s="8" customFormat="1" ht="32.25" customHeight="1">
      <c r="A5" s="139"/>
      <c r="B5" s="141"/>
      <c r="C5" s="141"/>
      <c r="D5" s="143"/>
      <c r="E5" s="145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49" customFormat="1" ht="35.25" customHeight="1">
      <c r="A7" s="50" t="s">
        <v>27</v>
      </c>
      <c r="B7" s="52">
        <f>B8+B17</f>
        <v>63113720</v>
      </c>
      <c r="C7" s="52">
        <f>C8+C17</f>
        <v>67949170</v>
      </c>
      <c r="D7" s="52">
        <f>D8+D17</f>
        <v>34953012</v>
      </c>
      <c r="E7" s="52">
        <f>E8+E17</f>
        <v>34706863.629999995</v>
      </c>
      <c r="F7" s="45">
        <f aca="true" t="shared" si="0" ref="F7:F76">E7-D7</f>
        <v>-246148.37000000477</v>
      </c>
      <c r="G7" s="46">
        <f aca="true" t="shared" si="1" ref="G7:G76">E7/D7</f>
        <v>0.9929577350873222</v>
      </c>
      <c r="H7" s="51" t="e">
        <f>E7-#REF!</f>
        <v>#REF!</v>
      </c>
      <c r="I7" s="47">
        <f aca="true" t="shared" si="2" ref="I7:I76">E7-C7</f>
        <v>-33242306.370000005</v>
      </c>
      <c r="J7" s="48">
        <f aca="true" t="shared" si="3" ref="J7:J76">E7/C7</f>
        <v>0.5107768590845185</v>
      </c>
    </row>
    <row r="8" spans="1:10" s="44" customFormat="1" ht="35.25" customHeight="1">
      <c r="A8" s="96" t="s">
        <v>23</v>
      </c>
      <c r="B8" s="97">
        <f>B9+B16+B12+B10+B13+B14+B11+B15</f>
        <v>61518220</v>
      </c>
      <c r="C8" s="97">
        <f>C9+C16+C12+C10+C13+C14+C11+C15</f>
        <v>65999170</v>
      </c>
      <c r="D8" s="97">
        <f>D9+D16+D12+D10+D13+D14+D11+D15</f>
        <v>34403407</v>
      </c>
      <c r="E8" s="97">
        <f>E9+E16+E12+E10+E13+E14+E11+E15</f>
        <v>34174696.55</v>
      </c>
      <c r="F8" s="98">
        <f t="shared" si="0"/>
        <v>-228710.45000000298</v>
      </c>
      <c r="G8" s="99">
        <f t="shared" si="1"/>
        <v>0.9933520988197476</v>
      </c>
      <c r="H8" s="100" t="e">
        <f>E8-#REF!</f>
        <v>#REF!</v>
      </c>
      <c r="I8" s="101">
        <f t="shared" si="2"/>
        <v>-31824473.450000003</v>
      </c>
      <c r="J8" s="102">
        <f t="shared" si="3"/>
        <v>0.5178049443652094</v>
      </c>
    </row>
    <row r="9" spans="1:10" s="17" customFormat="1" ht="23.25" customHeight="1">
      <c r="A9" s="23" t="s">
        <v>33</v>
      </c>
      <c r="B9" s="53">
        <v>26644400</v>
      </c>
      <c r="C9" s="54">
        <v>28375150</v>
      </c>
      <c r="D9" s="55">
        <v>14790600</v>
      </c>
      <c r="E9" s="56">
        <v>14758905.35</v>
      </c>
      <c r="F9" s="18">
        <f t="shared" si="0"/>
        <v>-31694.650000000373</v>
      </c>
      <c r="G9" s="19">
        <f t="shared" si="1"/>
        <v>0.9978571085689559</v>
      </c>
      <c r="H9" s="24" t="e">
        <f>E9-#REF!</f>
        <v>#REF!</v>
      </c>
      <c r="I9" s="20">
        <f t="shared" si="2"/>
        <v>-13616244.65</v>
      </c>
      <c r="J9" s="21">
        <f t="shared" si="3"/>
        <v>0.5201348838684553</v>
      </c>
    </row>
    <row r="10" spans="1:10" s="17" customFormat="1" ht="23.25" customHeight="1">
      <c r="A10" s="23" t="s">
        <v>34</v>
      </c>
      <c r="B10" s="53">
        <v>1804700</v>
      </c>
      <c r="C10" s="54">
        <v>1954700</v>
      </c>
      <c r="D10" s="57">
        <v>980231</v>
      </c>
      <c r="E10" s="58">
        <v>979839.38</v>
      </c>
      <c r="F10" s="18">
        <f t="shared" si="0"/>
        <v>-391.61999999999534</v>
      </c>
      <c r="G10" s="19">
        <f t="shared" si="1"/>
        <v>0.9996004819272192</v>
      </c>
      <c r="H10" s="24" t="e">
        <f>E10-#REF!</f>
        <v>#REF!</v>
      </c>
      <c r="I10" s="20">
        <f t="shared" si="2"/>
        <v>-974860.62</v>
      </c>
      <c r="J10" s="21">
        <f t="shared" si="3"/>
        <v>0.5012735355809076</v>
      </c>
    </row>
    <row r="11" spans="1:10" s="17" customFormat="1" ht="23.25" customHeight="1">
      <c r="A11" s="23" t="s">
        <v>105</v>
      </c>
      <c r="B11" s="53">
        <v>16344920</v>
      </c>
      <c r="C11" s="54">
        <v>17792920</v>
      </c>
      <c r="D11" s="59">
        <v>9394950</v>
      </c>
      <c r="E11" s="60">
        <v>9391168.61</v>
      </c>
      <c r="F11" s="18">
        <f t="shared" si="0"/>
        <v>-3781.390000000596</v>
      </c>
      <c r="G11" s="19">
        <f t="shared" si="1"/>
        <v>0.9995975082358075</v>
      </c>
      <c r="H11" s="24" t="e">
        <f>E11-#REF!</f>
        <v>#REF!</v>
      </c>
      <c r="I11" s="20">
        <f t="shared" si="2"/>
        <v>-8401751.39</v>
      </c>
      <c r="J11" s="21">
        <f t="shared" si="3"/>
        <v>0.5278036775301637</v>
      </c>
    </row>
    <row r="12" spans="1:10" s="17" customFormat="1" ht="23.25" customHeight="1">
      <c r="A12" s="23" t="s">
        <v>35</v>
      </c>
      <c r="B12" s="53">
        <v>1506600</v>
      </c>
      <c r="C12" s="54">
        <v>1547800</v>
      </c>
      <c r="D12" s="61">
        <v>897880</v>
      </c>
      <c r="E12" s="62">
        <v>886878.08</v>
      </c>
      <c r="F12" s="18">
        <f t="shared" si="0"/>
        <v>-11001.920000000042</v>
      </c>
      <c r="G12" s="19">
        <f t="shared" si="1"/>
        <v>0.9877467813070788</v>
      </c>
      <c r="H12" s="24" t="e">
        <f>E12-#REF!</f>
        <v>#REF!</v>
      </c>
      <c r="I12" s="20">
        <f t="shared" si="2"/>
        <v>-660921.92</v>
      </c>
      <c r="J12" s="21">
        <f t="shared" si="3"/>
        <v>0.5729926863935909</v>
      </c>
    </row>
    <row r="13" spans="1:10" s="17" customFormat="1" ht="35.25" customHeight="1">
      <c r="A13" s="23" t="s">
        <v>36</v>
      </c>
      <c r="B13" s="53">
        <v>1317500</v>
      </c>
      <c r="C13" s="54">
        <v>1319500</v>
      </c>
      <c r="D13" s="63">
        <v>715481</v>
      </c>
      <c r="E13" s="64">
        <v>714525.71</v>
      </c>
      <c r="F13" s="18">
        <f t="shared" si="0"/>
        <v>-955.2900000000373</v>
      </c>
      <c r="G13" s="19">
        <f t="shared" si="1"/>
        <v>0.9986648282763623</v>
      </c>
      <c r="H13" s="24" t="e">
        <f>E13-#REF!</f>
        <v>#REF!</v>
      </c>
      <c r="I13" s="20">
        <f t="shared" si="2"/>
        <v>-604974.29</v>
      </c>
      <c r="J13" s="21">
        <f t="shared" si="3"/>
        <v>0.5415124744221296</v>
      </c>
    </row>
    <row r="14" spans="1:10" s="17" customFormat="1" ht="23.25" customHeight="1">
      <c r="A14" s="23" t="s">
        <v>37</v>
      </c>
      <c r="B14" s="53">
        <v>4885300</v>
      </c>
      <c r="C14" s="54">
        <v>5394300</v>
      </c>
      <c r="D14" s="65">
        <v>2823980</v>
      </c>
      <c r="E14" s="66">
        <v>2801753.58</v>
      </c>
      <c r="F14" s="18">
        <f t="shared" si="0"/>
        <v>-22226.419999999925</v>
      </c>
      <c r="G14" s="19">
        <f t="shared" si="1"/>
        <v>0.9921293989334202</v>
      </c>
      <c r="H14" s="24" t="e">
        <f>E14-#REF!</f>
        <v>#REF!</v>
      </c>
      <c r="I14" s="20">
        <f t="shared" si="2"/>
        <v>-2592546.42</v>
      </c>
      <c r="J14" s="21">
        <f t="shared" si="3"/>
        <v>0.519391502141149</v>
      </c>
    </row>
    <row r="15" spans="1:10" s="17" customFormat="1" ht="36" customHeight="1">
      <c r="A15" s="23" t="s">
        <v>106</v>
      </c>
      <c r="B15" s="53">
        <v>3548800</v>
      </c>
      <c r="C15" s="54">
        <v>3748800</v>
      </c>
      <c r="D15" s="65">
        <v>1702026</v>
      </c>
      <c r="E15" s="66">
        <v>1678749.83</v>
      </c>
      <c r="F15" s="18">
        <f t="shared" si="0"/>
        <v>-23276.169999999925</v>
      </c>
      <c r="G15" s="19">
        <f t="shared" si="1"/>
        <v>0.986324433351782</v>
      </c>
      <c r="H15" s="24" t="e">
        <f>E15-#REF!</f>
        <v>#REF!</v>
      </c>
      <c r="I15" s="20">
        <f t="shared" si="2"/>
        <v>-2070050.17</v>
      </c>
      <c r="J15" s="21">
        <f t="shared" si="3"/>
        <v>0.44780992050789586</v>
      </c>
    </row>
    <row r="16" spans="1:10" s="17" customFormat="1" ht="23.25" customHeight="1">
      <c r="A16" s="23" t="s">
        <v>38</v>
      </c>
      <c r="B16" s="53">
        <v>5466000</v>
      </c>
      <c r="C16" s="54">
        <v>5866000</v>
      </c>
      <c r="D16" s="67">
        <v>3098259</v>
      </c>
      <c r="E16" s="68">
        <v>2962876.01</v>
      </c>
      <c r="F16" s="18">
        <f t="shared" si="0"/>
        <v>-135382.99000000022</v>
      </c>
      <c r="G16" s="19">
        <f t="shared" si="1"/>
        <v>0.9563035272390074</v>
      </c>
      <c r="H16" s="24" t="e">
        <f>E16-#REF!</f>
        <v>#REF!</v>
      </c>
      <c r="I16" s="20">
        <f t="shared" si="2"/>
        <v>-2903123.99</v>
      </c>
      <c r="J16" s="21">
        <f t="shared" si="3"/>
        <v>0.5050930804636891</v>
      </c>
    </row>
    <row r="17" spans="1:10" s="44" customFormat="1" ht="37.5" customHeight="1">
      <c r="A17" s="96" t="s">
        <v>24</v>
      </c>
      <c r="B17" s="97">
        <f>B18+B20+B21+B23+B25+B22+B19+B24</f>
        <v>1595500</v>
      </c>
      <c r="C17" s="97">
        <f>C18+C20+C21+C23+C25+C22+C19+C24</f>
        <v>1950000</v>
      </c>
      <c r="D17" s="97">
        <f>D18+D20+D21+D23+D25+D22+D19+D24</f>
        <v>549605</v>
      </c>
      <c r="E17" s="97">
        <f>E18+E20+E21+E23+E25+E22+E19+E24</f>
        <v>532167.08</v>
      </c>
      <c r="F17" s="98">
        <f t="shared" si="0"/>
        <v>-17437.920000000042</v>
      </c>
      <c r="G17" s="99">
        <f t="shared" si="1"/>
        <v>0.9682719043676822</v>
      </c>
      <c r="H17" s="100"/>
      <c r="I17" s="101">
        <f t="shared" si="2"/>
        <v>-1417832.92</v>
      </c>
      <c r="J17" s="102">
        <f t="shared" si="3"/>
        <v>0.27290619487179485</v>
      </c>
    </row>
    <row r="18" spans="1:10" s="17" customFormat="1" ht="34.5" customHeight="1">
      <c r="A18" s="23" t="s">
        <v>39</v>
      </c>
      <c r="B18" s="53">
        <v>1484000</v>
      </c>
      <c r="C18" s="54">
        <v>1753500</v>
      </c>
      <c r="D18" s="55">
        <v>497405</v>
      </c>
      <c r="E18" s="56">
        <v>485090.24</v>
      </c>
      <c r="F18" s="18">
        <f t="shared" si="0"/>
        <v>-12314.76000000001</v>
      </c>
      <c r="G18" s="19">
        <f t="shared" si="1"/>
        <v>0.9752419859068565</v>
      </c>
      <c r="H18" s="24"/>
      <c r="I18" s="20">
        <f t="shared" si="2"/>
        <v>-1268409.76</v>
      </c>
      <c r="J18" s="21">
        <f t="shared" si="3"/>
        <v>0.2766411405759909</v>
      </c>
    </row>
    <row r="19" spans="1:10" s="17" customFormat="1" ht="34.5" customHeight="1">
      <c r="A19" s="22" t="s">
        <v>40</v>
      </c>
      <c r="B19" s="53">
        <v>10000</v>
      </c>
      <c r="C19" s="54">
        <v>10000</v>
      </c>
      <c r="D19" s="55">
        <v>2000</v>
      </c>
      <c r="E19" s="56">
        <v>2000</v>
      </c>
      <c r="F19" s="18">
        <f t="shared" si="0"/>
        <v>0</v>
      </c>
      <c r="G19" s="19">
        <f t="shared" si="1"/>
        <v>1</v>
      </c>
      <c r="H19" s="24"/>
      <c r="I19" s="20">
        <f t="shared" si="2"/>
        <v>-8000</v>
      </c>
      <c r="J19" s="21">
        <f t="shared" si="3"/>
        <v>0.2</v>
      </c>
    </row>
    <row r="20" spans="1:10" s="17" customFormat="1" ht="34.5" customHeight="1">
      <c r="A20" s="23" t="s">
        <v>107</v>
      </c>
      <c r="B20" s="53">
        <v>10000</v>
      </c>
      <c r="C20" s="54">
        <v>23000</v>
      </c>
      <c r="D20" s="59">
        <v>5000</v>
      </c>
      <c r="E20" s="60">
        <v>4917.44</v>
      </c>
      <c r="F20" s="18">
        <f t="shared" si="0"/>
        <v>-82.5600000000004</v>
      </c>
      <c r="G20" s="19">
        <f t="shared" si="1"/>
        <v>0.9834879999999999</v>
      </c>
      <c r="H20" s="24"/>
      <c r="I20" s="20">
        <f t="shared" si="2"/>
        <v>-18082.56</v>
      </c>
      <c r="J20" s="21">
        <f t="shared" si="3"/>
        <v>0.21380173913043476</v>
      </c>
    </row>
    <row r="21" spans="1:10" s="17" customFormat="1" ht="34.5" customHeight="1">
      <c r="A21" s="23" t="s">
        <v>41</v>
      </c>
      <c r="B21" s="53">
        <v>4000</v>
      </c>
      <c r="C21" s="54">
        <v>4000</v>
      </c>
      <c r="D21" s="61">
        <v>0</v>
      </c>
      <c r="E21" s="62">
        <v>0</v>
      </c>
      <c r="F21" s="18">
        <f t="shared" si="0"/>
        <v>0</v>
      </c>
      <c r="G21" s="19" t="e">
        <f t="shared" si="1"/>
        <v>#DIV/0!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53">
        <v>2000</v>
      </c>
      <c r="C22" s="54">
        <v>2000</v>
      </c>
      <c r="D22" s="61">
        <v>0</v>
      </c>
      <c r="E22" s="62">
        <v>0</v>
      </c>
      <c r="F22" s="18">
        <f t="shared" si="0"/>
        <v>0</v>
      </c>
      <c r="G22" s="19" t="e">
        <f t="shared" si="1"/>
        <v>#DIV/0!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53">
        <v>15000</v>
      </c>
      <c r="C23" s="54">
        <v>15000</v>
      </c>
      <c r="D23" s="65">
        <v>5000</v>
      </c>
      <c r="E23" s="66">
        <v>0</v>
      </c>
      <c r="F23" s="18">
        <f t="shared" si="0"/>
        <v>-5000</v>
      </c>
      <c r="G23" s="19">
        <f t="shared" si="1"/>
        <v>0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53">
        <v>70000</v>
      </c>
      <c r="C24" s="54">
        <v>140000</v>
      </c>
      <c r="D24" s="65">
        <v>39400</v>
      </c>
      <c r="E24" s="66">
        <v>39359.4</v>
      </c>
      <c r="F24" s="18">
        <f t="shared" si="0"/>
        <v>-40.599999999998545</v>
      </c>
      <c r="G24" s="19">
        <f t="shared" si="1"/>
        <v>0.9989695431472082</v>
      </c>
      <c r="H24" s="24"/>
      <c r="I24" s="20">
        <f t="shared" si="2"/>
        <v>-100640.6</v>
      </c>
      <c r="J24" s="21">
        <f t="shared" si="3"/>
        <v>0.28113857142857146</v>
      </c>
    </row>
    <row r="25" spans="1:10" s="17" customFormat="1" ht="49.5" customHeight="1">
      <c r="A25" s="22" t="s">
        <v>45</v>
      </c>
      <c r="B25" s="53">
        <v>500</v>
      </c>
      <c r="C25" s="54">
        <v>2500</v>
      </c>
      <c r="D25" s="67">
        <v>800</v>
      </c>
      <c r="E25" s="68">
        <v>800</v>
      </c>
      <c r="F25" s="18">
        <f t="shared" si="0"/>
        <v>0</v>
      </c>
      <c r="G25" s="19">
        <f t="shared" si="1"/>
        <v>1</v>
      </c>
      <c r="H25" s="24"/>
      <c r="I25" s="20">
        <f t="shared" si="2"/>
        <v>-1700</v>
      </c>
      <c r="J25" s="21">
        <f t="shared" si="3"/>
        <v>0.32</v>
      </c>
    </row>
    <row r="26" spans="1:10" s="49" customFormat="1" ht="25.5" customHeight="1">
      <c r="A26" s="96" t="s">
        <v>13</v>
      </c>
      <c r="B26" s="103">
        <f>B27+B28+B29+B30+B31+B32+B33+B34+B35+B36+B37+B39+B40+B41+B38</f>
        <v>254977289</v>
      </c>
      <c r="C26" s="103">
        <f>C27+C28+C29+C30+C31+C32+C33+C34+C35+C36+C37+C39+C40+C41+C38</f>
        <v>273312046.40999997</v>
      </c>
      <c r="D26" s="103">
        <f>D27+D28+D29+D30+D31+D32+D33+D34+D35+D36+D37+D39+D40+D41+D38</f>
        <v>164154771.41</v>
      </c>
      <c r="E26" s="103">
        <f>E27+E28+E29+E30+E31+E32+E33+E34+E35+E36+E37+E39+E40+E41+E38</f>
        <v>163460656.59</v>
      </c>
      <c r="F26" s="98">
        <f t="shared" si="0"/>
        <v>-694114.8199999928</v>
      </c>
      <c r="G26" s="99">
        <f t="shared" si="1"/>
        <v>0.9957715830369235</v>
      </c>
      <c r="H26" s="104" t="e">
        <f>H27+H28+#REF!+H31+H35+H39+#REF!+#REF!+#REF!</f>
        <v>#REF!</v>
      </c>
      <c r="I26" s="101">
        <f t="shared" si="2"/>
        <v>-109851389.81999996</v>
      </c>
      <c r="J26" s="102">
        <f t="shared" si="3"/>
        <v>0.5980733697511084</v>
      </c>
    </row>
    <row r="27" spans="1:10" s="17" customFormat="1" ht="37.5" customHeight="1">
      <c r="A27" s="23" t="s">
        <v>46</v>
      </c>
      <c r="B27" s="53">
        <v>54553570</v>
      </c>
      <c r="C27" s="53">
        <v>57943570</v>
      </c>
      <c r="D27" s="69">
        <v>35701210</v>
      </c>
      <c r="E27" s="70">
        <v>35681006.42</v>
      </c>
      <c r="F27" s="18">
        <f t="shared" si="0"/>
        <v>-20203.579999998212</v>
      </c>
      <c r="G27" s="19">
        <f t="shared" si="1"/>
        <v>0.9994340925699717</v>
      </c>
      <c r="H27" s="25"/>
      <c r="I27" s="20">
        <f t="shared" si="2"/>
        <v>-22262563.58</v>
      </c>
      <c r="J27" s="21">
        <f t="shared" si="3"/>
        <v>0.6157888859799284</v>
      </c>
    </row>
    <row r="28" spans="1:10" s="17" customFormat="1" ht="54.75" customHeight="1">
      <c r="A28" s="23" t="s">
        <v>141</v>
      </c>
      <c r="B28" s="53">
        <v>47555879</v>
      </c>
      <c r="C28" s="71">
        <v>57636435.54</v>
      </c>
      <c r="D28" s="71">
        <v>34579430.54</v>
      </c>
      <c r="E28" s="72">
        <v>34503470.15</v>
      </c>
      <c r="F28" s="18">
        <f t="shared" si="0"/>
        <v>-75960.3900000006</v>
      </c>
      <c r="G28" s="19">
        <f t="shared" si="1"/>
        <v>0.9978033070870808</v>
      </c>
      <c r="H28" s="25"/>
      <c r="I28" s="20">
        <f t="shared" si="2"/>
        <v>-23132965.39</v>
      </c>
      <c r="J28" s="21">
        <f t="shared" si="3"/>
        <v>0.5986399024633368</v>
      </c>
    </row>
    <row r="29" spans="1:10" s="17" customFormat="1" ht="54.75" customHeight="1">
      <c r="A29" s="22" t="s">
        <v>142</v>
      </c>
      <c r="B29" s="53">
        <v>121869900</v>
      </c>
      <c r="C29" s="71">
        <v>121869900</v>
      </c>
      <c r="D29" s="71">
        <v>70504400</v>
      </c>
      <c r="E29" s="72">
        <v>70339720.85</v>
      </c>
      <c r="F29" s="18">
        <f t="shared" si="0"/>
        <v>-164679.15000000596</v>
      </c>
      <c r="G29" s="19">
        <f t="shared" si="1"/>
        <v>0.9976642713078899</v>
      </c>
      <c r="H29" s="25"/>
      <c r="I29" s="20">
        <f t="shared" si="2"/>
        <v>-51530179.150000006</v>
      </c>
      <c r="J29" s="21">
        <f t="shared" si="3"/>
        <v>0.5771705798560596</v>
      </c>
    </row>
    <row r="30" spans="1:10" s="17" customFormat="1" ht="81" customHeight="1">
      <c r="A30" s="22" t="s">
        <v>143</v>
      </c>
      <c r="B30" s="53">
        <v>0</v>
      </c>
      <c r="C30" s="71">
        <v>1361087</v>
      </c>
      <c r="D30" s="71">
        <v>1361087</v>
      </c>
      <c r="E30" s="72">
        <v>1361087</v>
      </c>
      <c r="F30" s="18">
        <f t="shared" si="0"/>
        <v>0</v>
      </c>
      <c r="G30" s="19">
        <f t="shared" si="1"/>
        <v>1</v>
      </c>
      <c r="H30" s="25"/>
      <c r="I30" s="20">
        <f t="shared" si="2"/>
        <v>0</v>
      </c>
      <c r="J30" s="21">
        <f t="shared" si="3"/>
        <v>1</v>
      </c>
    </row>
    <row r="31" spans="1:10" s="17" customFormat="1" ht="90.75" customHeight="1">
      <c r="A31" s="23" t="s">
        <v>126</v>
      </c>
      <c r="B31" s="53">
        <v>7588800</v>
      </c>
      <c r="C31" s="53">
        <v>8258799</v>
      </c>
      <c r="D31" s="73">
        <v>5419824</v>
      </c>
      <c r="E31" s="74">
        <v>5418536.57</v>
      </c>
      <c r="F31" s="18">
        <f t="shared" si="0"/>
        <v>-1287.429999999702</v>
      </c>
      <c r="G31" s="19">
        <f t="shared" si="1"/>
        <v>0.9997624590761619</v>
      </c>
      <c r="H31" s="25"/>
      <c r="I31" s="20">
        <f t="shared" si="2"/>
        <v>-2840262.4299999997</v>
      </c>
      <c r="J31" s="21">
        <f t="shared" si="3"/>
        <v>0.6560925589786119</v>
      </c>
    </row>
    <row r="32" spans="1:10" s="17" customFormat="1" ht="50.25">
      <c r="A32" s="23" t="s">
        <v>117</v>
      </c>
      <c r="B32" s="53">
        <v>17384600</v>
      </c>
      <c r="C32" s="53">
        <v>18204800</v>
      </c>
      <c r="D32" s="53">
        <v>11837260</v>
      </c>
      <c r="E32" s="53">
        <v>11822312.26</v>
      </c>
      <c r="F32" s="18">
        <f t="shared" si="0"/>
        <v>-14947.740000000224</v>
      </c>
      <c r="G32" s="19">
        <f t="shared" si="1"/>
        <v>0.9987372297305288</v>
      </c>
      <c r="H32" s="26"/>
      <c r="I32" s="20">
        <f t="shared" si="2"/>
        <v>-6382487.74</v>
      </c>
      <c r="J32" s="21">
        <f t="shared" si="3"/>
        <v>0.6494063247055721</v>
      </c>
    </row>
    <row r="33" spans="1:10" s="17" customFormat="1" ht="53.25" customHeight="1">
      <c r="A33" s="23" t="s">
        <v>118</v>
      </c>
      <c r="B33" s="53">
        <v>4128650</v>
      </c>
      <c r="C33" s="53">
        <v>4528650</v>
      </c>
      <c r="D33" s="53">
        <v>2716405</v>
      </c>
      <c r="E33" s="53">
        <v>2710870.55</v>
      </c>
      <c r="F33" s="18">
        <f t="shared" si="0"/>
        <v>-5534.450000000186</v>
      </c>
      <c r="G33" s="19">
        <f t="shared" si="1"/>
        <v>0.997962582899089</v>
      </c>
      <c r="H33" s="26"/>
      <c r="I33" s="20">
        <f t="shared" si="2"/>
        <v>-1817779.4500000002</v>
      </c>
      <c r="J33" s="21">
        <f t="shared" si="3"/>
        <v>0.5986045620659578</v>
      </c>
    </row>
    <row r="34" spans="1:10" s="17" customFormat="1" ht="36.75" customHeight="1">
      <c r="A34" s="22" t="s">
        <v>119</v>
      </c>
      <c r="B34" s="53">
        <v>18100</v>
      </c>
      <c r="C34" s="53">
        <v>110700</v>
      </c>
      <c r="D34" s="53">
        <v>69070</v>
      </c>
      <c r="E34" s="53">
        <v>69070</v>
      </c>
      <c r="F34" s="18">
        <f t="shared" si="0"/>
        <v>0</v>
      </c>
      <c r="G34" s="19">
        <f t="shared" si="1"/>
        <v>1</v>
      </c>
      <c r="H34" s="26"/>
      <c r="I34" s="20">
        <f t="shared" si="2"/>
        <v>-41630</v>
      </c>
      <c r="J34" s="21">
        <f t="shared" si="3"/>
        <v>0.6239385727190605</v>
      </c>
    </row>
    <row r="35" spans="1:10" s="17" customFormat="1" ht="69" customHeight="1">
      <c r="A35" s="23" t="s">
        <v>120</v>
      </c>
      <c r="B35" s="53">
        <v>295190</v>
      </c>
      <c r="C35" s="53">
        <v>408772</v>
      </c>
      <c r="D35" s="75">
        <v>205042</v>
      </c>
      <c r="E35" s="76">
        <v>204497.56</v>
      </c>
      <c r="F35" s="18">
        <f t="shared" si="0"/>
        <v>-544.4400000000023</v>
      </c>
      <c r="G35" s="19">
        <f t="shared" si="1"/>
        <v>0.9973447391266179</v>
      </c>
      <c r="H35" s="25"/>
      <c r="I35" s="20">
        <f t="shared" si="2"/>
        <v>-204274.44</v>
      </c>
      <c r="J35" s="21">
        <f t="shared" si="3"/>
        <v>0.5002729149746069</v>
      </c>
    </row>
    <row r="36" spans="1:10" s="17" customFormat="1" ht="69" customHeight="1">
      <c r="A36" s="22" t="s">
        <v>144</v>
      </c>
      <c r="B36" s="53">
        <v>0</v>
      </c>
      <c r="C36" s="53">
        <v>1141900</v>
      </c>
      <c r="D36" s="75">
        <v>660600</v>
      </c>
      <c r="E36" s="76">
        <v>387693.32</v>
      </c>
      <c r="F36" s="18">
        <f t="shared" si="0"/>
        <v>-272906.68</v>
      </c>
      <c r="G36" s="19">
        <f t="shared" si="1"/>
        <v>0.5868805933999395</v>
      </c>
      <c r="H36" s="25"/>
      <c r="I36" s="20">
        <f t="shared" si="2"/>
        <v>-754206.6799999999</v>
      </c>
      <c r="J36" s="21">
        <f t="shared" si="3"/>
        <v>0.33951599964970663</v>
      </c>
    </row>
    <row r="37" spans="1:10" s="17" customFormat="1" ht="123" customHeight="1">
      <c r="A37" s="111" t="s">
        <v>145</v>
      </c>
      <c r="B37" s="53">
        <v>0</v>
      </c>
      <c r="C37" s="53">
        <v>0</v>
      </c>
      <c r="D37" s="75">
        <v>0</v>
      </c>
      <c r="E37" s="76">
        <v>0</v>
      </c>
      <c r="F37" s="18">
        <f t="shared" si="0"/>
        <v>0</v>
      </c>
      <c r="G37" s="19">
        <v>0</v>
      </c>
      <c r="H37" s="25"/>
      <c r="I37" s="20">
        <f t="shared" si="2"/>
        <v>0</v>
      </c>
      <c r="J37" s="21">
        <v>0</v>
      </c>
    </row>
    <row r="38" spans="1:10" s="17" customFormat="1" ht="74.25" customHeight="1">
      <c r="A38" s="111" t="s">
        <v>157</v>
      </c>
      <c r="B38" s="53">
        <v>0</v>
      </c>
      <c r="C38" s="53">
        <v>150758.62</v>
      </c>
      <c r="D38" s="75">
        <v>150758.62</v>
      </c>
      <c r="E38" s="76">
        <v>30758.62</v>
      </c>
      <c r="F38" s="18">
        <f t="shared" si="0"/>
        <v>-120000</v>
      </c>
      <c r="G38" s="19">
        <f t="shared" si="1"/>
        <v>0.2040256139250943</v>
      </c>
      <c r="H38" s="25"/>
      <c r="I38" s="20">
        <f t="shared" si="2"/>
        <v>-120000</v>
      </c>
      <c r="J38" s="21">
        <f t="shared" si="3"/>
        <v>0.2040256139250943</v>
      </c>
    </row>
    <row r="39" spans="1:10" s="17" customFormat="1" ht="78" customHeight="1">
      <c r="A39" s="23" t="s">
        <v>121</v>
      </c>
      <c r="B39" s="53">
        <v>1582600</v>
      </c>
      <c r="C39" s="53">
        <v>1382600</v>
      </c>
      <c r="D39" s="77">
        <v>789390</v>
      </c>
      <c r="E39" s="78">
        <v>788808.99</v>
      </c>
      <c r="F39" s="18">
        <f t="shared" si="0"/>
        <v>-581.0100000000093</v>
      </c>
      <c r="G39" s="19">
        <f t="shared" si="1"/>
        <v>0.999263975981454</v>
      </c>
      <c r="H39" s="25"/>
      <c r="I39" s="20">
        <f t="shared" si="2"/>
        <v>-593791.01</v>
      </c>
      <c r="J39" s="21">
        <f t="shared" si="3"/>
        <v>0.5705258136843628</v>
      </c>
    </row>
    <row r="40" spans="1:10" s="17" customFormat="1" ht="88.5" customHeight="1">
      <c r="A40" s="22" t="s">
        <v>146</v>
      </c>
      <c r="B40" s="53">
        <v>0</v>
      </c>
      <c r="C40" s="53">
        <v>307530</v>
      </c>
      <c r="D40" s="77">
        <v>153750</v>
      </c>
      <c r="E40" s="78">
        <v>136280.05</v>
      </c>
      <c r="F40" s="18">
        <f t="shared" si="0"/>
        <v>-17469.95000000001</v>
      </c>
      <c r="G40" s="19">
        <f t="shared" si="1"/>
        <v>0.8863743089430893</v>
      </c>
      <c r="H40" s="25"/>
      <c r="I40" s="20">
        <f t="shared" si="2"/>
        <v>-171249.95</v>
      </c>
      <c r="J40" s="21">
        <f t="shared" si="3"/>
        <v>0.44314392091828436</v>
      </c>
    </row>
    <row r="41" spans="1:10" s="17" customFormat="1" ht="98.25" customHeight="1">
      <c r="A41" s="23" t="s">
        <v>147</v>
      </c>
      <c r="B41" s="53">
        <v>0</v>
      </c>
      <c r="C41" s="53">
        <v>6544.25</v>
      </c>
      <c r="D41" s="77">
        <v>6544.25</v>
      </c>
      <c r="E41" s="78">
        <v>6544.25</v>
      </c>
      <c r="F41" s="18">
        <f t="shared" si="0"/>
        <v>0</v>
      </c>
      <c r="G41" s="19">
        <f t="shared" si="1"/>
        <v>1</v>
      </c>
      <c r="H41" s="25"/>
      <c r="I41" s="20">
        <f t="shared" si="2"/>
        <v>0</v>
      </c>
      <c r="J41" s="21">
        <f t="shared" si="3"/>
        <v>1</v>
      </c>
    </row>
    <row r="42" spans="1:10" s="49" customFormat="1" ht="39.75" customHeight="1">
      <c r="A42" s="96" t="s">
        <v>22</v>
      </c>
      <c r="B42" s="97">
        <f>B43+B45+B49+B46+B51+B50+B44+B47+B48</f>
        <v>17970000</v>
      </c>
      <c r="C42" s="97">
        <f>C43+C45+C49+C46+C51+C50+C44+C47+C48</f>
        <v>24019940</v>
      </c>
      <c r="D42" s="97">
        <f>D43+D45+D49+D46+D51+D50+D44+D47+D48</f>
        <v>15251869</v>
      </c>
      <c r="E42" s="97">
        <f>E43+E45+E49+E46+E51+E50+E44+E47+E48</f>
        <v>14921913.93</v>
      </c>
      <c r="F42" s="98">
        <f t="shared" si="0"/>
        <v>-329955.0700000003</v>
      </c>
      <c r="G42" s="99">
        <f t="shared" si="1"/>
        <v>0.9783662533424592</v>
      </c>
      <c r="H42" s="105" t="e">
        <f>E42-#REF!</f>
        <v>#REF!</v>
      </c>
      <c r="I42" s="101">
        <f t="shared" si="2"/>
        <v>-9098026.07</v>
      </c>
      <c r="J42" s="102">
        <f t="shared" si="3"/>
        <v>0.6212302749299123</v>
      </c>
    </row>
    <row r="43" spans="1:10" s="17" customFormat="1" ht="36" customHeight="1">
      <c r="A43" s="23" t="s">
        <v>47</v>
      </c>
      <c r="B43" s="53">
        <v>5800000</v>
      </c>
      <c r="C43" s="53">
        <v>7853200</v>
      </c>
      <c r="D43" s="79">
        <v>5587100</v>
      </c>
      <c r="E43" s="80">
        <v>5538425.03</v>
      </c>
      <c r="F43" s="18">
        <f t="shared" si="0"/>
        <v>-48674.96999999974</v>
      </c>
      <c r="G43" s="19">
        <f t="shared" si="1"/>
        <v>0.9912879722933186</v>
      </c>
      <c r="H43" s="26" t="e">
        <f>E43-#REF!</f>
        <v>#REF!</v>
      </c>
      <c r="I43" s="20">
        <f t="shared" si="2"/>
        <v>-2314774.9699999997</v>
      </c>
      <c r="J43" s="21">
        <f t="shared" si="3"/>
        <v>0.705244362807518</v>
      </c>
    </row>
    <row r="44" spans="1:10" s="17" customFormat="1" ht="33.75" customHeight="1">
      <c r="A44" s="22" t="s">
        <v>48</v>
      </c>
      <c r="B44" s="53">
        <v>4200000</v>
      </c>
      <c r="C44" s="53">
        <v>5817200</v>
      </c>
      <c r="D44" s="81">
        <v>4131574</v>
      </c>
      <c r="E44" s="53">
        <v>4087679.18</v>
      </c>
      <c r="F44" s="18">
        <f t="shared" si="0"/>
        <v>-43894.81999999983</v>
      </c>
      <c r="G44" s="19">
        <f t="shared" si="1"/>
        <v>0.9893757633289396</v>
      </c>
      <c r="H44" s="26" t="e">
        <f>E44-#REF!</f>
        <v>#REF!</v>
      </c>
      <c r="I44" s="20">
        <f t="shared" si="2"/>
        <v>-1729520.8199999998</v>
      </c>
      <c r="J44" s="21">
        <f t="shared" si="3"/>
        <v>0.702688437736368</v>
      </c>
    </row>
    <row r="45" spans="1:10" s="17" customFormat="1" ht="36" customHeight="1">
      <c r="A45" s="23" t="s">
        <v>49</v>
      </c>
      <c r="B45" s="53">
        <v>2570000</v>
      </c>
      <c r="C45" s="53">
        <v>2620340</v>
      </c>
      <c r="D45" s="82">
        <v>1291295</v>
      </c>
      <c r="E45" s="83">
        <v>1290998.24</v>
      </c>
      <c r="F45" s="18">
        <f t="shared" si="0"/>
        <v>-296.7600000000093</v>
      </c>
      <c r="G45" s="19">
        <f t="shared" si="1"/>
        <v>0.9997701841949361</v>
      </c>
      <c r="H45" s="26"/>
      <c r="I45" s="20">
        <f t="shared" si="2"/>
        <v>-1329341.76</v>
      </c>
      <c r="J45" s="21">
        <f t="shared" si="3"/>
        <v>0.49268348382271004</v>
      </c>
    </row>
    <row r="46" spans="1:10" s="17" customFormat="1" ht="69.75" customHeight="1">
      <c r="A46" s="23" t="s">
        <v>50</v>
      </c>
      <c r="B46" s="53">
        <v>3320000</v>
      </c>
      <c r="C46" s="53">
        <v>3456000</v>
      </c>
      <c r="D46" s="84">
        <v>1678700</v>
      </c>
      <c r="E46" s="85">
        <v>1646304.62</v>
      </c>
      <c r="F46" s="18">
        <f t="shared" si="0"/>
        <v>-32395.37999999989</v>
      </c>
      <c r="G46" s="19">
        <f t="shared" si="1"/>
        <v>0.9807021028176566</v>
      </c>
      <c r="H46" s="26"/>
      <c r="I46" s="20">
        <f t="shared" si="2"/>
        <v>-1809695.38</v>
      </c>
      <c r="J46" s="21">
        <f t="shared" si="3"/>
        <v>0.4763612905092593</v>
      </c>
    </row>
    <row r="47" spans="1:10" s="17" customFormat="1" ht="32.25" customHeight="1">
      <c r="A47" s="23" t="s">
        <v>51</v>
      </c>
      <c r="B47" s="53">
        <v>50000</v>
      </c>
      <c r="C47" s="53">
        <v>50000</v>
      </c>
      <c r="D47" s="82">
        <v>50000</v>
      </c>
      <c r="E47" s="83">
        <v>48114.69</v>
      </c>
      <c r="F47" s="18">
        <f t="shared" si="0"/>
        <v>-1885.3099999999977</v>
      </c>
      <c r="G47" s="19">
        <f t="shared" si="1"/>
        <v>0.9622938000000001</v>
      </c>
      <c r="H47" s="26"/>
      <c r="I47" s="20">
        <f t="shared" si="2"/>
        <v>-1885.3099999999977</v>
      </c>
      <c r="J47" s="21">
        <f t="shared" si="3"/>
        <v>0.9622938000000001</v>
      </c>
    </row>
    <row r="48" spans="1:10" s="17" customFormat="1" ht="32.25" customHeight="1">
      <c r="A48" s="23" t="s">
        <v>52</v>
      </c>
      <c r="B48" s="53">
        <v>200000</v>
      </c>
      <c r="C48" s="53">
        <v>200000</v>
      </c>
      <c r="D48" s="82">
        <v>200000</v>
      </c>
      <c r="E48" s="83">
        <v>198297</v>
      </c>
      <c r="F48" s="18">
        <f t="shared" si="0"/>
        <v>-1703</v>
      </c>
      <c r="G48" s="19">
        <f t="shared" si="1"/>
        <v>0.991485</v>
      </c>
      <c r="H48" s="26"/>
      <c r="I48" s="20">
        <f t="shared" si="2"/>
        <v>-1703</v>
      </c>
      <c r="J48" s="21">
        <f t="shared" si="3"/>
        <v>0.991485</v>
      </c>
    </row>
    <row r="49" spans="1:10" s="17" customFormat="1" ht="36" customHeight="1">
      <c r="A49" s="23" t="s">
        <v>53</v>
      </c>
      <c r="B49" s="53">
        <v>20000</v>
      </c>
      <c r="C49" s="53">
        <v>20000</v>
      </c>
      <c r="D49" s="82">
        <v>5000</v>
      </c>
      <c r="E49" s="83">
        <v>4528.2</v>
      </c>
      <c r="F49" s="18">
        <f t="shared" si="0"/>
        <v>-471.8000000000002</v>
      </c>
      <c r="G49" s="19">
        <f t="shared" si="1"/>
        <v>0.90564</v>
      </c>
      <c r="H49" s="26"/>
      <c r="I49" s="20">
        <f t="shared" si="2"/>
        <v>-15471.8</v>
      </c>
      <c r="J49" s="21">
        <f t="shared" si="3"/>
        <v>0.22641</v>
      </c>
    </row>
    <row r="50" spans="1:10" s="17" customFormat="1" ht="66" customHeight="1">
      <c r="A50" s="23" t="s">
        <v>54</v>
      </c>
      <c r="B50" s="53">
        <v>1500000</v>
      </c>
      <c r="C50" s="53">
        <v>3693200</v>
      </c>
      <c r="D50" s="81">
        <v>2193200</v>
      </c>
      <c r="E50" s="53">
        <v>1992761.97</v>
      </c>
      <c r="F50" s="18">
        <f t="shared" si="0"/>
        <v>-200438.03000000003</v>
      </c>
      <c r="G50" s="19">
        <f t="shared" si="1"/>
        <v>0.9086093242750319</v>
      </c>
      <c r="H50" s="26" t="e">
        <f>E50-#REF!</f>
        <v>#REF!</v>
      </c>
      <c r="I50" s="20">
        <f t="shared" si="2"/>
        <v>-1700438.03</v>
      </c>
      <c r="J50" s="21">
        <f t="shared" si="3"/>
        <v>0.5395759693490739</v>
      </c>
    </row>
    <row r="51" spans="1:10" s="17" customFormat="1" ht="48.75" customHeight="1">
      <c r="A51" s="23" t="s">
        <v>55</v>
      </c>
      <c r="B51" s="53">
        <v>310000</v>
      </c>
      <c r="C51" s="53">
        <v>310000</v>
      </c>
      <c r="D51" s="86">
        <v>115000</v>
      </c>
      <c r="E51" s="87">
        <v>114805</v>
      </c>
      <c r="F51" s="18">
        <f t="shared" si="0"/>
        <v>-195</v>
      </c>
      <c r="G51" s="19">
        <f t="shared" si="1"/>
        <v>0.9983043478260869</v>
      </c>
      <c r="H51" s="26"/>
      <c r="I51" s="20">
        <f t="shared" si="2"/>
        <v>-195195</v>
      </c>
      <c r="J51" s="21">
        <f t="shared" si="3"/>
        <v>0.37033870967741933</v>
      </c>
    </row>
    <row r="52" spans="1:10" s="49" customFormat="1" ht="33.75" customHeight="1">
      <c r="A52" s="96" t="s">
        <v>21</v>
      </c>
      <c r="B52" s="97">
        <f>B53+B54+B55+B56+B57+B58+B59+B60+B61+B62+B63+B64+B65+B66+B67+B68</f>
        <v>21675929</v>
      </c>
      <c r="C52" s="97">
        <f>C53+C54+C55+C56+C57+C58+C59+C60+C61+C62+C63+C64+C65+C66+C67+C68</f>
        <v>22654729</v>
      </c>
      <c r="D52" s="97">
        <f>D53+D54+D55+D56+D57+D58+D59+D60+D61+D62+D63+D64+D65+D66+D67+D68</f>
        <v>11359240</v>
      </c>
      <c r="E52" s="97">
        <f>E53+E54+E55+E56+E57+E58+E59+E60+E61+E62+E63+E64+E65+E66+E67+E68</f>
        <v>11207325.57</v>
      </c>
      <c r="F52" s="98">
        <f t="shared" si="0"/>
        <v>-151914.4299999997</v>
      </c>
      <c r="G52" s="99">
        <f t="shared" si="1"/>
        <v>0.986626356164673</v>
      </c>
      <c r="H52" s="105" t="e">
        <f>E52-#REF!</f>
        <v>#REF!</v>
      </c>
      <c r="I52" s="101">
        <f t="shared" si="2"/>
        <v>-11447403.43</v>
      </c>
      <c r="J52" s="102">
        <f t="shared" si="3"/>
        <v>0.4947013742693634</v>
      </c>
    </row>
    <row r="53" spans="1:10" s="17" customFormat="1" ht="66" customHeight="1">
      <c r="A53" s="22" t="s">
        <v>56</v>
      </c>
      <c r="B53" s="53">
        <v>230000</v>
      </c>
      <c r="C53" s="53">
        <v>230000</v>
      </c>
      <c r="D53" s="53">
        <v>114850</v>
      </c>
      <c r="E53" s="53">
        <v>114725.93</v>
      </c>
      <c r="F53" s="18">
        <f t="shared" si="0"/>
        <v>-124.07000000000698</v>
      </c>
      <c r="G53" s="19">
        <f t="shared" si="1"/>
        <v>0.9989197213757074</v>
      </c>
      <c r="H53" s="26"/>
      <c r="I53" s="20">
        <f t="shared" si="2"/>
        <v>-115274.07</v>
      </c>
      <c r="J53" s="21">
        <f t="shared" si="3"/>
        <v>0.4988083913043478</v>
      </c>
    </row>
    <row r="54" spans="1:10" s="17" customFormat="1" ht="90" customHeight="1">
      <c r="A54" s="22" t="s">
        <v>57</v>
      </c>
      <c r="B54" s="53">
        <v>1000000</v>
      </c>
      <c r="C54" s="53">
        <v>1000000</v>
      </c>
      <c r="D54" s="53">
        <v>862828</v>
      </c>
      <c r="E54" s="53">
        <v>862827.5</v>
      </c>
      <c r="F54" s="18">
        <f t="shared" si="0"/>
        <v>-0.5</v>
      </c>
      <c r="G54" s="19">
        <f t="shared" si="1"/>
        <v>0.9999994205102292</v>
      </c>
      <c r="H54" s="26"/>
      <c r="I54" s="20">
        <f t="shared" si="2"/>
        <v>-137172.5</v>
      </c>
      <c r="J54" s="21">
        <f t="shared" si="3"/>
        <v>0.8628275</v>
      </c>
    </row>
    <row r="55" spans="1:10" s="17" customFormat="1" ht="87.75" customHeight="1">
      <c r="A55" s="22" t="s">
        <v>58</v>
      </c>
      <c r="B55" s="53">
        <v>1500000</v>
      </c>
      <c r="C55" s="53">
        <v>1500000</v>
      </c>
      <c r="D55" s="53">
        <v>0</v>
      </c>
      <c r="E55" s="53">
        <v>0</v>
      </c>
      <c r="F55" s="18">
        <f t="shared" si="0"/>
        <v>0</v>
      </c>
      <c r="G55" s="19" t="e">
        <f t="shared" si="1"/>
        <v>#DIV/0!</v>
      </c>
      <c r="H55" s="26"/>
      <c r="I55" s="20">
        <f t="shared" si="2"/>
        <v>-1500000</v>
      </c>
      <c r="J55" s="21">
        <f t="shared" si="3"/>
        <v>0</v>
      </c>
    </row>
    <row r="56" spans="1:10" s="17" customFormat="1" ht="83.25" customHeight="1">
      <c r="A56" s="22" t="s">
        <v>59</v>
      </c>
      <c r="B56" s="88">
        <v>0</v>
      </c>
      <c r="C56" s="88">
        <v>92300</v>
      </c>
      <c r="D56" s="89">
        <v>46200</v>
      </c>
      <c r="E56" s="89">
        <v>46098.72</v>
      </c>
      <c r="F56" s="18">
        <f t="shared" si="0"/>
        <v>-101.27999999999884</v>
      </c>
      <c r="G56" s="19">
        <f t="shared" si="1"/>
        <v>0.9978077922077923</v>
      </c>
      <c r="H56" s="26" t="e">
        <f>E56-#REF!</f>
        <v>#REF!</v>
      </c>
      <c r="I56" s="20">
        <f t="shared" si="2"/>
        <v>-46201.28</v>
      </c>
      <c r="J56" s="21">
        <f t="shared" si="3"/>
        <v>0.49944442036836406</v>
      </c>
    </row>
    <row r="57" spans="1:10" s="17" customFormat="1" ht="126.75" customHeight="1">
      <c r="A57" s="23" t="s">
        <v>61</v>
      </c>
      <c r="B57" s="53">
        <v>9069300</v>
      </c>
      <c r="C57" s="53">
        <v>9569300</v>
      </c>
      <c r="D57" s="81">
        <v>4720180</v>
      </c>
      <c r="E57" s="81">
        <v>4626634.03</v>
      </c>
      <c r="F57" s="18">
        <f t="shared" si="0"/>
        <v>-93545.96999999974</v>
      </c>
      <c r="G57" s="19">
        <f t="shared" si="1"/>
        <v>0.980181694342165</v>
      </c>
      <c r="H57" s="26" t="e">
        <f>E57-#REF!</f>
        <v>#REF!</v>
      </c>
      <c r="I57" s="20">
        <f t="shared" si="2"/>
        <v>-4942665.97</v>
      </c>
      <c r="J57" s="21">
        <f t="shared" si="3"/>
        <v>0.483487196555652</v>
      </c>
    </row>
    <row r="58" spans="1:10" s="28" customFormat="1" ht="74.25" customHeight="1">
      <c r="A58" s="22" t="s">
        <v>62</v>
      </c>
      <c r="B58" s="53">
        <v>1969100</v>
      </c>
      <c r="C58" s="53">
        <v>2119100</v>
      </c>
      <c r="D58" s="81">
        <v>1202757</v>
      </c>
      <c r="E58" s="81">
        <v>1162436.51</v>
      </c>
      <c r="F58" s="18">
        <f t="shared" si="0"/>
        <v>-40320.48999999999</v>
      </c>
      <c r="G58" s="19">
        <f t="shared" si="1"/>
        <v>0.9664766116513976</v>
      </c>
      <c r="H58" s="27"/>
      <c r="I58" s="20">
        <f t="shared" si="2"/>
        <v>-956663.49</v>
      </c>
      <c r="J58" s="21">
        <f t="shared" si="3"/>
        <v>0.5485519843329716</v>
      </c>
    </row>
    <row r="59" spans="1:10" s="28" customFormat="1" ht="63" customHeight="1">
      <c r="A59" s="22" t="s">
        <v>63</v>
      </c>
      <c r="B59" s="53">
        <v>30000</v>
      </c>
      <c r="C59" s="53">
        <v>30000</v>
      </c>
      <c r="D59" s="81">
        <v>10000</v>
      </c>
      <c r="E59" s="81">
        <v>10000</v>
      </c>
      <c r="F59" s="18">
        <f t="shared" si="0"/>
        <v>0</v>
      </c>
      <c r="G59" s="19">
        <f t="shared" si="1"/>
        <v>1</v>
      </c>
      <c r="H59" s="27"/>
      <c r="I59" s="20">
        <f t="shared" si="2"/>
        <v>-20000</v>
      </c>
      <c r="J59" s="21">
        <f t="shared" si="3"/>
        <v>0.3333333333333333</v>
      </c>
    </row>
    <row r="60" spans="1:10" s="28" customFormat="1" ht="53.25" customHeight="1">
      <c r="A60" s="22" t="s">
        <v>122</v>
      </c>
      <c r="B60" s="53">
        <v>3850800</v>
      </c>
      <c r="C60" s="53">
        <v>4050800</v>
      </c>
      <c r="D60" s="81">
        <v>1825040</v>
      </c>
      <c r="E60" s="81">
        <v>1812453.54</v>
      </c>
      <c r="F60" s="18">
        <f t="shared" si="0"/>
        <v>-12586.459999999963</v>
      </c>
      <c r="G60" s="19">
        <f t="shared" si="1"/>
        <v>0.9931034607460658</v>
      </c>
      <c r="H60" s="27"/>
      <c r="I60" s="20">
        <f t="shared" si="2"/>
        <v>-2238346.46</v>
      </c>
      <c r="J60" s="21">
        <f t="shared" si="3"/>
        <v>0.4474310111582897</v>
      </c>
    </row>
    <row r="61" spans="1:10" s="28" customFormat="1" ht="79.5" customHeight="1">
      <c r="A61" s="22" t="s">
        <v>64</v>
      </c>
      <c r="B61" s="53">
        <v>15000</v>
      </c>
      <c r="C61" s="53">
        <v>15000</v>
      </c>
      <c r="D61" s="81">
        <v>11950</v>
      </c>
      <c r="E61" s="81">
        <v>11929.95</v>
      </c>
      <c r="F61" s="18">
        <f t="shared" si="0"/>
        <v>-20.049999999999272</v>
      </c>
      <c r="G61" s="19">
        <f t="shared" si="1"/>
        <v>0.9983221757322176</v>
      </c>
      <c r="H61" s="27"/>
      <c r="I61" s="20">
        <f t="shared" si="2"/>
        <v>-3070.0499999999993</v>
      </c>
      <c r="J61" s="21">
        <f t="shared" si="3"/>
        <v>0.7953300000000001</v>
      </c>
    </row>
    <row r="62" spans="1:10" s="28" customFormat="1" ht="114" customHeight="1">
      <c r="A62" s="22" t="s">
        <v>65</v>
      </c>
      <c r="B62" s="53">
        <v>70000</v>
      </c>
      <c r="C62" s="53">
        <v>70000</v>
      </c>
      <c r="D62" s="81">
        <v>18188</v>
      </c>
      <c r="E62" s="81">
        <v>18188</v>
      </c>
      <c r="F62" s="18">
        <f t="shared" si="0"/>
        <v>0</v>
      </c>
      <c r="G62" s="19">
        <f t="shared" si="1"/>
        <v>1</v>
      </c>
      <c r="H62" s="27"/>
      <c r="I62" s="20">
        <f t="shared" si="2"/>
        <v>-51812</v>
      </c>
      <c r="J62" s="21">
        <f t="shared" si="3"/>
        <v>0.2598285714285714</v>
      </c>
    </row>
    <row r="63" spans="1:10" s="17" customFormat="1" ht="60" customHeight="1">
      <c r="A63" s="22" t="s">
        <v>60</v>
      </c>
      <c r="B63" s="53">
        <v>735000</v>
      </c>
      <c r="C63" s="53">
        <v>771500</v>
      </c>
      <c r="D63" s="81">
        <v>364080</v>
      </c>
      <c r="E63" s="81">
        <v>363332.77</v>
      </c>
      <c r="F63" s="18">
        <f t="shared" si="0"/>
        <v>-747.2299999999814</v>
      </c>
      <c r="G63" s="19">
        <f t="shared" si="1"/>
        <v>0.9979476214018898</v>
      </c>
      <c r="H63" s="26"/>
      <c r="I63" s="20">
        <f t="shared" si="2"/>
        <v>-408167.23</v>
      </c>
      <c r="J63" s="21">
        <f t="shared" si="3"/>
        <v>0.4709433182112768</v>
      </c>
    </row>
    <row r="64" spans="1:10" s="17" customFormat="1" ht="194.25" customHeight="1">
      <c r="A64" s="23" t="s">
        <v>66</v>
      </c>
      <c r="B64" s="53">
        <v>216000</v>
      </c>
      <c r="C64" s="53">
        <v>216000</v>
      </c>
      <c r="D64" s="81">
        <v>215510</v>
      </c>
      <c r="E64" s="81">
        <v>212577.59</v>
      </c>
      <c r="F64" s="18">
        <f t="shared" si="0"/>
        <v>-2932.4100000000035</v>
      </c>
      <c r="G64" s="19">
        <f t="shared" si="1"/>
        <v>0.9863931604101898</v>
      </c>
      <c r="H64" s="29" t="e">
        <f>E64-#REF!</f>
        <v>#REF!</v>
      </c>
      <c r="I64" s="20">
        <f t="shared" si="2"/>
        <v>-3422.4100000000035</v>
      </c>
      <c r="J64" s="21">
        <f t="shared" si="3"/>
        <v>0.9841555092592592</v>
      </c>
    </row>
    <row r="65" spans="1:10" s="17" customFormat="1" ht="57" customHeight="1">
      <c r="A65" s="22" t="s">
        <v>67</v>
      </c>
      <c r="B65" s="53">
        <v>128000</v>
      </c>
      <c r="C65" s="53">
        <v>128000</v>
      </c>
      <c r="D65" s="81">
        <v>109600</v>
      </c>
      <c r="E65" s="81">
        <v>109244.56</v>
      </c>
      <c r="F65" s="18">
        <f t="shared" si="0"/>
        <v>-355.4400000000023</v>
      </c>
      <c r="G65" s="19">
        <f t="shared" si="1"/>
        <v>0.9967569343065693</v>
      </c>
      <c r="H65" s="26" t="e">
        <f>E65-#REF!</f>
        <v>#REF!</v>
      </c>
      <c r="I65" s="20">
        <f t="shared" si="2"/>
        <v>-18755.440000000002</v>
      </c>
      <c r="J65" s="21">
        <f t="shared" si="3"/>
        <v>0.8534731249999999</v>
      </c>
    </row>
    <row r="66" spans="1:10" s="17" customFormat="1" ht="126" customHeight="1">
      <c r="A66" s="22" t="s">
        <v>68</v>
      </c>
      <c r="B66" s="53">
        <v>145000</v>
      </c>
      <c r="C66" s="53">
        <v>145000</v>
      </c>
      <c r="D66" s="81">
        <v>70450</v>
      </c>
      <c r="E66" s="81">
        <v>70235.53</v>
      </c>
      <c r="F66" s="18">
        <f t="shared" si="0"/>
        <v>-214.47000000000116</v>
      </c>
      <c r="G66" s="19">
        <f t="shared" si="1"/>
        <v>0.996955713271824</v>
      </c>
      <c r="H66" s="26" t="e">
        <f>E66-#REF!</f>
        <v>#REF!</v>
      </c>
      <c r="I66" s="20">
        <f t="shared" si="2"/>
        <v>-74764.47</v>
      </c>
      <c r="J66" s="21">
        <f t="shared" si="3"/>
        <v>0.48438296551724136</v>
      </c>
    </row>
    <row r="67" spans="1:10" s="17" customFormat="1" ht="66" customHeight="1">
      <c r="A67" s="22" t="s">
        <v>69</v>
      </c>
      <c r="B67" s="53">
        <v>287250</v>
      </c>
      <c r="C67" s="53">
        <v>287250</v>
      </c>
      <c r="D67" s="81">
        <v>20100</v>
      </c>
      <c r="E67" s="81">
        <v>19442.4</v>
      </c>
      <c r="F67" s="18">
        <f t="shared" si="0"/>
        <v>-657.5999999999985</v>
      </c>
      <c r="G67" s="19">
        <f t="shared" si="1"/>
        <v>0.9672835820895523</v>
      </c>
      <c r="H67" s="26"/>
      <c r="I67" s="20">
        <f t="shared" si="2"/>
        <v>-267807.6</v>
      </c>
      <c r="J67" s="21">
        <f t="shared" si="3"/>
        <v>0.06768459530026111</v>
      </c>
    </row>
    <row r="68" spans="1:10" s="17" customFormat="1" ht="69" customHeight="1">
      <c r="A68" s="23" t="s">
        <v>104</v>
      </c>
      <c r="B68" s="53">
        <v>2430479</v>
      </c>
      <c r="C68" s="53">
        <v>2430479</v>
      </c>
      <c r="D68" s="81">
        <v>1767507</v>
      </c>
      <c r="E68" s="81">
        <v>1767198.54</v>
      </c>
      <c r="F68" s="18">
        <f t="shared" si="0"/>
        <v>-308.45999999996275</v>
      </c>
      <c r="G68" s="19">
        <f t="shared" si="1"/>
        <v>0.999825483010817</v>
      </c>
      <c r="H68" s="26" t="e">
        <f>E68-#REF!</f>
        <v>#REF!</v>
      </c>
      <c r="I68" s="20">
        <f t="shared" si="2"/>
        <v>-663280.46</v>
      </c>
      <c r="J68" s="21">
        <f t="shared" si="3"/>
        <v>0.7270988722799087</v>
      </c>
    </row>
    <row r="69" spans="1:10" s="49" customFormat="1" ht="42" customHeight="1">
      <c r="A69" s="96" t="s">
        <v>14</v>
      </c>
      <c r="B69" s="97">
        <f>B70+B71+B72+B73+B74</f>
        <v>12622300</v>
      </c>
      <c r="C69" s="97">
        <f>C70+C71+C72+C73+C74</f>
        <v>13385451</v>
      </c>
      <c r="D69" s="97">
        <f>D70+D71+D72+D73+D74</f>
        <v>6678551</v>
      </c>
      <c r="E69" s="97">
        <f>E70+E71+E72+E73+E74</f>
        <v>6220880.23</v>
      </c>
      <c r="F69" s="98">
        <f t="shared" si="0"/>
        <v>-457670.76999999955</v>
      </c>
      <c r="G69" s="99">
        <f t="shared" si="1"/>
        <v>0.9314715467471912</v>
      </c>
      <c r="H69" s="105" t="e">
        <f>E69-#REF!</f>
        <v>#REF!</v>
      </c>
      <c r="I69" s="101">
        <f t="shared" si="2"/>
        <v>-7164570.77</v>
      </c>
      <c r="J69" s="102">
        <f t="shared" si="3"/>
        <v>0.46474939320311287</v>
      </c>
    </row>
    <row r="70" spans="1:10" s="17" customFormat="1" ht="45.75" customHeight="1">
      <c r="A70" s="22" t="s">
        <v>70</v>
      </c>
      <c r="B70" s="53">
        <v>4320200</v>
      </c>
      <c r="C70" s="53">
        <v>4604051</v>
      </c>
      <c r="D70" s="53">
        <v>2482671</v>
      </c>
      <c r="E70" s="53">
        <v>2478974.35</v>
      </c>
      <c r="F70" s="18">
        <f t="shared" si="0"/>
        <v>-3696.649999999907</v>
      </c>
      <c r="G70" s="19">
        <f t="shared" si="1"/>
        <v>0.998511018979156</v>
      </c>
      <c r="H70" s="26" t="e">
        <f>E70-#REF!</f>
        <v>#REF!</v>
      </c>
      <c r="I70" s="20">
        <f t="shared" si="2"/>
        <v>-2125076.65</v>
      </c>
      <c r="J70" s="21">
        <f t="shared" si="3"/>
        <v>0.5384332949396087</v>
      </c>
    </row>
    <row r="71" spans="1:10" s="17" customFormat="1" ht="43.5" customHeight="1">
      <c r="A71" s="22" t="s">
        <v>71</v>
      </c>
      <c r="B71" s="53">
        <v>3560650</v>
      </c>
      <c r="C71" s="53">
        <v>3961650</v>
      </c>
      <c r="D71" s="53">
        <v>1778190</v>
      </c>
      <c r="E71" s="53">
        <v>1774575.11</v>
      </c>
      <c r="F71" s="18">
        <f t="shared" si="0"/>
        <v>-3614.8899999998976</v>
      </c>
      <c r="G71" s="19">
        <f t="shared" si="1"/>
        <v>0.9979670957546719</v>
      </c>
      <c r="H71" s="26"/>
      <c r="I71" s="20">
        <f t="shared" si="2"/>
        <v>-2187074.8899999997</v>
      </c>
      <c r="J71" s="21">
        <f t="shared" si="3"/>
        <v>0.4479383867832848</v>
      </c>
    </row>
    <row r="72" spans="1:10" s="17" customFormat="1" ht="54" customHeight="1">
      <c r="A72" s="23" t="s">
        <v>123</v>
      </c>
      <c r="B72" s="53">
        <v>2354300</v>
      </c>
      <c r="C72" s="53">
        <v>2489300</v>
      </c>
      <c r="D72" s="53">
        <v>1227600</v>
      </c>
      <c r="E72" s="53">
        <v>1221474.91</v>
      </c>
      <c r="F72" s="18">
        <f t="shared" si="0"/>
        <v>-6125.090000000084</v>
      </c>
      <c r="G72" s="19">
        <f t="shared" si="1"/>
        <v>0.9950105164548713</v>
      </c>
      <c r="H72" s="26"/>
      <c r="I72" s="20">
        <f t="shared" si="2"/>
        <v>-1267825.09</v>
      </c>
      <c r="J72" s="21">
        <f t="shared" si="3"/>
        <v>0.49069011770377213</v>
      </c>
    </row>
    <row r="73" spans="1:10" s="17" customFormat="1" ht="57" customHeight="1">
      <c r="A73" s="22" t="s">
        <v>72</v>
      </c>
      <c r="B73" s="53">
        <v>1043150</v>
      </c>
      <c r="C73" s="53">
        <v>1091950</v>
      </c>
      <c r="D73" s="53">
        <v>492540</v>
      </c>
      <c r="E73" s="53">
        <v>491386.86</v>
      </c>
      <c r="F73" s="18">
        <f t="shared" si="0"/>
        <v>-1153.140000000014</v>
      </c>
      <c r="G73" s="19">
        <f t="shared" si="1"/>
        <v>0.9976587891338774</v>
      </c>
      <c r="H73" s="26"/>
      <c r="I73" s="20">
        <f t="shared" si="2"/>
        <v>-600563.14</v>
      </c>
      <c r="J73" s="21">
        <f t="shared" si="3"/>
        <v>0.4500085718210541</v>
      </c>
    </row>
    <row r="74" spans="1:10" s="17" customFormat="1" ht="39.75" customHeight="1">
      <c r="A74" s="22" t="s">
        <v>73</v>
      </c>
      <c r="B74" s="53">
        <v>1344000</v>
      </c>
      <c r="C74" s="53">
        <v>1238500</v>
      </c>
      <c r="D74" s="53">
        <v>697550</v>
      </c>
      <c r="E74" s="53">
        <v>254469</v>
      </c>
      <c r="F74" s="18">
        <f t="shared" si="0"/>
        <v>-443081</v>
      </c>
      <c r="G74" s="19">
        <f t="shared" si="1"/>
        <v>0.3648039567056125</v>
      </c>
      <c r="H74" s="26"/>
      <c r="I74" s="20">
        <f t="shared" si="2"/>
        <v>-984031</v>
      </c>
      <c r="J74" s="21">
        <f t="shared" si="3"/>
        <v>0.2054654824384336</v>
      </c>
    </row>
    <row r="75" spans="1:10" s="49" customFormat="1" ht="39.75" customHeight="1">
      <c r="A75" s="96" t="s">
        <v>16</v>
      </c>
      <c r="B75" s="97">
        <f>B76+B77+B78+B79+B80</f>
        <v>14437100</v>
      </c>
      <c r="C75" s="97">
        <f>C76+C77+C78+C79+C80</f>
        <v>17643272</v>
      </c>
      <c r="D75" s="97">
        <f>D76+D77+D78+D79+D80</f>
        <v>9951199</v>
      </c>
      <c r="E75" s="97">
        <f>E76+E77+E78+E79+E80</f>
        <v>9865971.41</v>
      </c>
      <c r="F75" s="98">
        <f t="shared" si="0"/>
        <v>-85227.58999999985</v>
      </c>
      <c r="G75" s="99">
        <f t="shared" si="1"/>
        <v>0.9914354451157091</v>
      </c>
      <c r="H75" s="105" t="e">
        <f>E75-#REF!</f>
        <v>#REF!</v>
      </c>
      <c r="I75" s="101">
        <f t="shared" si="2"/>
        <v>-7777300.59</v>
      </c>
      <c r="J75" s="102">
        <f t="shared" si="3"/>
        <v>0.559191708318049</v>
      </c>
    </row>
    <row r="76" spans="1:10" s="17" customFormat="1" ht="76.5" customHeight="1">
      <c r="A76" s="23" t="s">
        <v>74</v>
      </c>
      <c r="B76" s="53">
        <v>950000</v>
      </c>
      <c r="C76" s="53">
        <v>1115000</v>
      </c>
      <c r="D76" s="81">
        <v>404446</v>
      </c>
      <c r="E76" s="81">
        <v>402144.64</v>
      </c>
      <c r="F76" s="18">
        <f t="shared" si="0"/>
        <v>-2301.359999999986</v>
      </c>
      <c r="G76" s="19">
        <f t="shared" si="1"/>
        <v>0.9943098460610317</v>
      </c>
      <c r="H76" s="26" t="e">
        <f>E76-#REF!</f>
        <v>#REF!</v>
      </c>
      <c r="I76" s="20">
        <f t="shared" si="2"/>
        <v>-712855.36</v>
      </c>
      <c r="J76" s="21">
        <f t="shared" si="3"/>
        <v>0.36066783856502244</v>
      </c>
    </row>
    <row r="77" spans="1:10" s="17" customFormat="1" ht="74.25" customHeight="1">
      <c r="A77" s="23" t="s">
        <v>75</v>
      </c>
      <c r="B77" s="53">
        <v>210000</v>
      </c>
      <c r="C77" s="53">
        <v>550700</v>
      </c>
      <c r="D77" s="81">
        <v>429640</v>
      </c>
      <c r="E77" s="81">
        <v>429638.1</v>
      </c>
      <c r="F77" s="18">
        <f aca="true" t="shared" si="4" ref="F77:F145">E77-D77</f>
        <v>-1.900000000023283</v>
      </c>
      <c r="G77" s="19">
        <f aca="true" t="shared" si="5" ref="G77:H145">E77/D77</f>
        <v>0.9999955776929522</v>
      </c>
      <c r="H77" s="26"/>
      <c r="I77" s="20">
        <f aca="true" t="shared" si="6" ref="I77:I145">E77-C77</f>
        <v>-121061.90000000002</v>
      </c>
      <c r="J77" s="21">
        <f aca="true" t="shared" si="7" ref="J77:J145">E77/C77</f>
        <v>0.7801672416923915</v>
      </c>
    </row>
    <row r="78" spans="1:10" s="17" customFormat="1" ht="84.75" customHeight="1">
      <c r="A78" s="23" t="s">
        <v>76</v>
      </c>
      <c r="B78" s="53">
        <v>8153500</v>
      </c>
      <c r="C78" s="53">
        <v>8690800</v>
      </c>
      <c r="D78" s="81">
        <v>4825478</v>
      </c>
      <c r="E78" s="81">
        <v>4751180.89</v>
      </c>
      <c r="F78" s="18">
        <f t="shared" si="4"/>
        <v>-74297.11000000034</v>
      </c>
      <c r="G78" s="19">
        <f t="shared" si="5"/>
        <v>0.9846031605573582</v>
      </c>
      <c r="H78" s="26"/>
      <c r="I78" s="20">
        <f t="shared" si="6"/>
        <v>-3939619.1100000003</v>
      </c>
      <c r="J78" s="21">
        <f t="shared" si="7"/>
        <v>0.5466908558475629</v>
      </c>
    </row>
    <row r="79" spans="1:10" s="17" customFormat="1" ht="57" customHeight="1">
      <c r="A79" s="23" t="s">
        <v>77</v>
      </c>
      <c r="B79" s="53">
        <v>1396500</v>
      </c>
      <c r="C79" s="53">
        <v>1646500</v>
      </c>
      <c r="D79" s="81">
        <v>1218700</v>
      </c>
      <c r="E79" s="81">
        <v>1218186.34</v>
      </c>
      <c r="F79" s="18">
        <f t="shared" si="4"/>
        <v>-513.6599999999162</v>
      </c>
      <c r="G79" s="19">
        <f t="shared" si="5"/>
        <v>0.9995785180930501</v>
      </c>
      <c r="H79" s="26" t="e">
        <f>E79-#REF!</f>
        <v>#REF!</v>
      </c>
      <c r="I79" s="20">
        <f t="shared" si="6"/>
        <v>-428313.6599999999</v>
      </c>
      <c r="J79" s="21">
        <f t="shared" si="7"/>
        <v>0.7398641603401155</v>
      </c>
    </row>
    <row r="80" spans="1:10" s="17" customFormat="1" ht="123" customHeight="1">
      <c r="A80" s="22" t="s">
        <v>78</v>
      </c>
      <c r="B80" s="53">
        <v>3727100</v>
      </c>
      <c r="C80" s="53">
        <v>5640272</v>
      </c>
      <c r="D80" s="81">
        <v>3072935</v>
      </c>
      <c r="E80" s="81">
        <v>3064821.44</v>
      </c>
      <c r="F80" s="18">
        <f t="shared" si="4"/>
        <v>-8113.560000000056</v>
      </c>
      <c r="G80" s="19">
        <f t="shared" si="5"/>
        <v>0.9973596708033199</v>
      </c>
      <c r="H80" s="26" t="e">
        <f>E80-#REF!</f>
        <v>#REF!</v>
      </c>
      <c r="I80" s="20">
        <f t="shared" si="6"/>
        <v>-2575450.56</v>
      </c>
      <c r="J80" s="21">
        <f t="shared" si="7"/>
        <v>0.5433818510880326</v>
      </c>
    </row>
    <row r="81" spans="1:10" s="49" customFormat="1" ht="58.5" customHeight="1">
      <c r="A81" s="96" t="s">
        <v>15</v>
      </c>
      <c r="B81" s="97">
        <f>B83+B84+B85+B86+B82+B87</f>
        <v>27853500</v>
      </c>
      <c r="C81" s="97">
        <f>C83+C84+C85+C86+C82+C87</f>
        <v>34856501.879999995</v>
      </c>
      <c r="D81" s="97">
        <f>D83+D84+D85+D86+D82+D87</f>
        <v>18748008.880000003</v>
      </c>
      <c r="E81" s="97">
        <f>E83+E84+E85+E86+E82+E87</f>
        <v>18743198.94</v>
      </c>
      <c r="F81" s="98">
        <f t="shared" si="4"/>
        <v>-4809.940000001341</v>
      </c>
      <c r="G81" s="99">
        <f t="shared" si="5"/>
        <v>0.9997434426220518</v>
      </c>
      <c r="H81" s="105" t="e">
        <f>E81-#REF!</f>
        <v>#REF!</v>
      </c>
      <c r="I81" s="101">
        <f t="shared" si="6"/>
        <v>-16113302.939999994</v>
      </c>
      <c r="J81" s="102">
        <f t="shared" si="7"/>
        <v>0.5377246117389219</v>
      </c>
    </row>
    <row r="82" spans="1:10" s="17" customFormat="1" ht="49.5" customHeight="1">
      <c r="A82" s="22" t="s">
        <v>79</v>
      </c>
      <c r="B82" s="90">
        <v>0</v>
      </c>
      <c r="C82" s="90">
        <v>354140</v>
      </c>
      <c r="D82" s="90">
        <v>44140</v>
      </c>
      <c r="E82" s="90">
        <v>44114.41</v>
      </c>
      <c r="F82" s="18">
        <f t="shared" si="4"/>
        <v>-25.589999999996508</v>
      </c>
      <c r="G82" s="19">
        <f t="shared" si="5"/>
        <v>0.9994202537381061</v>
      </c>
      <c r="H82" s="26"/>
      <c r="I82" s="20">
        <f t="shared" si="6"/>
        <v>-310025.58999999997</v>
      </c>
      <c r="J82" s="21">
        <f t="shared" si="7"/>
        <v>0.12456771333370985</v>
      </c>
    </row>
    <row r="83" spans="1:10" s="17" customFormat="1" ht="81" customHeight="1">
      <c r="A83" s="23" t="s">
        <v>80</v>
      </c>
      <c r="B83" s="90">
        <v>300000</v>
      </c>
      <c r="C83" s="90">
        <v>300000</v>
      </c>
      <c r="D83" s="91">
        <v>0</v>
      </c>
      <c r="E83" s="91">
        <v>0</v>
      </c>
      <c r="F83" s="18">
        <f t="shared" si="4"/>
        <v>0</v>
      </c>
      <c r="G83" s="19" t="e">
        <f t="shared" si="5"/>
        <v>#DIV/0!</v>
      </c>
      <c r="H83" s="26" t="e">
        <f>E83-#REF!</f>
        <v>#REF!</v>
      </c>
      <c r="I83" s="20">
        <f t="shared" si="6"/>
        <v>-300000</v>
      </c>
      <c r="J83" s="21">
        <f t="shared" si="7"/>
        <v>0</v>
      </c>
    </row>
    <row r="84" spans="1:10" s="17" customFormat="1" ht="72" customHeight="1">
      <c r="A84" s="23" t="s">
        <v>81</v>
      </c>
      <c r="B84" s="90">
        <v>0</v>
      </c>
      <c r="C84" s="90">
        <v>0</v>
      </c>
      <c r="D84" s="91">
        <v>0</v>
      </c>
      <c r="E84" s="91">
        <v>0</v>
      </c>
      <c r="F84" s="18">
        <f t="shared" si="4"/>
        <v>0</v>
      </c>
      <c r="G84" s="19" t="e">
        <f t="shared" si="5"/>
        <v>#DIV/0!</v>
      </c>
      <c r="H84" s="26"/>
      <c r="I84" s="20">
        <f t="shared" si="6"/>
        <v>0</v>
      </c>
      <c r="J84" s="21" t="e">
        <f t="shared" si="7"/>
        <v>#DIV/0!</v>
      </c>
    </row>
    <row r="85" spans="1:10" s="17" customFormat="1" ht="131.25" customHeight="1">
      <c r="A85" s="22" t="s">
        <v>82</v>
      </c>
      <c r="B85" s="90">
        <v>0</v>
      </c>
      <c r="C85" s="90">
        <v>4303950</v>
      </c>
      <c r="D85" s="91">
        <v>3405950</v>
      </c>
      <c r="E85" s="91">
        <v>3401322.8</v>
      </c>
      <c r="F85" s="18">
        <f t="shared" si="4"/>
        <v>-4627.200000000186</v>
      </c>
      <c r="G85" s="19">
        <f t="shared" si="5"/>
        <v>0.9986414363099869</v>
      </c>
      <c r="H85" s="26"/>
      <c r="I85" s="20">
        <f t="shared" si="6"/>
        <v>-902627.2000000002</v>
      </c>
      <c r="J85" s="21">
        <f t="shared" si="7"/>
        <v>0.7902793480407532</v>
      </c>
    </row>
    <row r="86" spans="1:10" s="17" customFormat="1" ht="33" customHeight="1">
      <c r="A86" s="23" t="s">
        <v>83</v>
      </c>
      <c r="B86" s="53">
        <v>27553500</v>
      </c>
      <c r="C86" s="53">
        <v>29898411.88</v>
      </c>
      <c r="D86" s="81">
        <v>15297918.88</v>
      </c>
      <c r="E86" s="81">
        <v>15297761.73</v>
      </c>
      <c r="F86" s="18">
        <f t="shared" si="4"/>
        <v>-157.15000000037253</v>
      </c>
      <c r="G86" s="19">
        <f t="shared" si="5"/>
        <v>0.9999897273608761</v>
      </c>
      <c r="H86" s="26"/>
      <c r="I86" s="20">
        <f t="shared" si="6"/>
        <v>-14600650.149999999</v>
      </c>
      <c r="J86" s="21">
        <f t="shared" si="7"/>
        <v>0.5116580034885786</v>
      </c>
    </row>
    <row r="87" spans="1:10" s="17" customFormat="1" ht="88.5" customHeight="1">
      <c r="A87" s="23" t="s">
        <v>108</v>
      </c>
      <c r="B87" s="53">
        <v>0</v>
      </c>
      <c r="C87" s="53">
        <v>0</v>
      </c>
      <c r="D87" s="81">
        <v>0</v>
      </c>
      <c r="E87" s="81">
        <v>0</v>
      </c>
      <c r="F87" s="18">
        <f t="shared" si="4"/>
        <v>0</v>
      </c>
      <c r="G87" s="19" t="e">
        <f t="shared" si="5"/>
        <v>#DIV/0!</v>
      </c>
      <c r="H87" s="26"/>
      <c r="I87" s="20">
        <f t="shared" si="6"/>
        <v>0</v>
      </c>
      <c r="J87" s="21" t="e">
        <f t="shared" si="7"/>
        <v>#DIV/0!</v>
      </c>
    </row>
    <row r="88" spans="1:10" s="49" customFormat="1" ht="48.75" customHeight="1">
      <c r="A88" s="96" t="s">
        <v>25</v>
      </c>
      <c r="B88" s="97">
        <f>B89+B91+B93+B95+B94+B92+B96+B90</f>
        <v>18412910</v>
      </c>
      <c r="C88" s="97">
        <f>C89+C91+C93+C95+C94+C92+C96+C90</f>
        <v>19637740</v>
      </c>
      <c r="D88" s="97">
        <f>D89+D91+D93+D95+D94+D92+D96+D90</f>
        <v>9363673</v>
      </c>
      <c r="E88" s="97">
        <f>E89+E91+E93+E95+E94+E92+E96+E90</f>
        <v>9286965.76</v>
      </c>
      <c r="F88" s="98">
        <f t="shared" si="4"/>
        <v>-76707.24000000022</v>
      </c>
      <c r="G88" s="99">
        <f t="shared" si="5"/>
        <v>0.9918079967124012</v>
      </c>
      <c r="H88" s="106"/>
      <c r="I88" s="101">
        <f t="shared" si="6"/>
        <v>-10350774.24</v>
      </c>
      <c r="J88" s="102">
        <f t="shared" si="7"/>
        <v>0.4729141825892389</v>
      </c>
    </row>
    <row r="89" spans="1:10" s="17" customFormat="1" ht="60" customHeight="1">
      <c r="A89" s="22" t="s">
        <v>84</v>
      </c>
      <c r="B89" s="53">
        <v>1100000</v>
      </c>
      <c r="C89" s="53">
        <v>1149000</v>
      </c>
      <c r="D89" s="53">
        <v>8180</v>
      </c>
      <c r="E89" s="53">
        <v>8174.03</v>
      </c>
      <c r="F89" s="18">
        <f t="shared" si="4"/>
        <v>-5.970000000000255</v>
      </c>
      <c r="G89" s="19">
        <f t="shared" si="5"/>
        <v>0.9992701711491442</v>
      </c>
      <c r="H89" s="19">
        <f t="shared" si="5"/>
        <v>-0.0007303618900346897</v>
      </c>
      <c r="I89" s="20">
        <f t="shared" si="6"/>
        <v>-1140825.97</v>
      </c>
      <c r="J89" s="21">
        <f t="shared" si="7"/>
        <v>0.0071140382941688425</v>
      </c>
    </row>
    <row r="90" spans="1:10" s="17" customFormat="1" ht="72" customHeight="1">
      <c r="A90" s="22" t="s">
        <v>158</v>
      </c>
      <c r="B90" s="53">
        <v>0</v>
      </c>
      <c r="C90" s="53">
        <v>96000</v>
      </c>
      <c r="D90" s="53">
        <v>17000</v>
      </c>
      <c r="E90" s="53">
        <v>17000</v>
      </c>
      <c r="F90" s="18">
        <f t="shared" si="4"/>
        <v>0</v>
      </c>
      <c r="G90" s="19">
        <f t="shared" si="5"/>
        <v>1</v>
      </c>
      <c r="H90" s="26"/>
      <c r="I90" s="20">
        <f t="shared" si="6"/>
        <v>-79000</v>
      </c>
      <c r="J90" s="21">
        <f t="shared" si="7"/>
        <v>0.17708333333333334</v>
      </c>
    </row>
    <row r="91" spans="1:10" s="17" customFormat="1" ht="85.5" customHeight="1">
      <c r="A91" s="30" t="s">
        <v>85</v>
      </c>
      <c r="B91" s="53">
        <v>14750000</v>
      </c>
      <c r="C91" s="53">
        <v>13758365</v>
      </c>
      <c r="D91" s="81">
        <v>7439635</v>
      </c>
      <c r="E91" s="81">
        <v>7439629.65</v>
      </c>
      <c r="F91" s="18">
        <f t="shared" si="4"/>
        <v>-5.349999999627471</v>
      </c>
      <c r="G91" s="19">
        <f t="shared" si="5"/>
        <v>0.999999280878699</v>
      </c>
      <c r="H91" s="26"/>
      <c r="I91" s="20">
        <f t="shared" si="6"/>
        <v>-6318735.35</v>
      </c>
      <c r="J91" s="21">
        <f t="shared" si="7"/>
        <v>0.5407350110278365</v>
      </c>
    </row>
    <row r="92" spans="1:10" s="17" customFormat="1" ht="59.25" customHeight="1">
      <c r="A92" s="30" t="s">
        <v>86</v>
      </c>
      <c r="B92" s="53">
        <v>2029010</v>
      </c>
      <c r="C92" s="53">
        <v>2620020</v>
      </c>
      <c r="D92" s="81">
        <v>1304412</v>
      </c>
      <c r="E92" s="81">
        <v>1227743.61</v>
      </c>
      <c r="F92" s="18">
        <f t="shared" si="4"/>
        <v>-76668.3899999999</v>
      </c>
      <c r="G92" s="19">
        <f t="shared" si="5"/>
        <v>0.9412237927893948</v>
      </c>
      <c r="H92" s="26"/>
      <c r="I92" s="20">
        <f t="shared" si="6"/>
        <v>-1392276.39</v>
      </c>
      <c r="J92" s="21">
        <f t="shared" si="7"/>
        <v>0.4686008541919528</v>
      </c>
    </row>
    <row r="93" spans="1:10" s="17" customFormat="1" ht="37.5" customHeight="1">
      <c r="A93" s="23" t="s">
        <v>87</v>
      </c>
      <c r="B93" s="53">
        <v>210000</v>
      </c>
      <c r="C93" s="53">
        <v>210000</v>
      </c>
      <c r="D93" s="81">
        <v>0</v>
      </c>
      <c r="E93" s="81">
        <v>0</v>
      </c>
      <c r="F93" s="18">
        <f t="shared" si="4"/>
        <v>0</v>
      </c>
      <c r="G93" s="19" t="e">
        <f t="shared" si="5"/>
        <v>#DIV/0!</v>
      </c>
      <c r="H93" s="26"/>
      <c r="I93" s="20">
        <f t="shared" si="6"/>
        <v>-210000</v>
      </c>
      <c r="J93" s="21">
        <f t="shared" si="7"/>
        <v>0</v>
      </c>
    </row>
    <row r="94" spans="1:10" s="17" customFormat="1" ht="37.5" customHeight="1">
      <c r="A94" s="23" t="s">
        <v>109</v>
      </c>
      <c r="B94" s="53">
        <v>250000</v>
      </c>
      <c r="C94" s="53">
        <v>1250000</v>
      </c>
      <c r="D94" s="81">
        <v>46282</v>
      </c>
      <c r="E94" s="81">
        <v>46254.47</v>
      </c>
      <c r="F94" s="18">
        <f t="shared" si="4"/>
        <v>-27.529999999998836</v>
      </c>
      <c r="G94" s="19">
        <f t="shared" si="5"/>
        <v>0.999405168315976</v>
      </c>
      <c r="H94" s="26"/>
      <c r="I94" s="20">
        <f t="shared" si="6"/>
        <v>-1203745.53</v>
      </c>
      <c r="J94" s="21">
        <f t="shared" si="7"/>
        <v>0.037003576</v>
      </c>
    </row>
    <row r="95" spans="1:10" s="17" customFormat="1" ht="54" customHeight="1">
      <c r="A95" s="23" t="s">
        <v>88</v>
      </c>
      <c r="B95" s="53">
        <v>73900</v>
      </c>
      <c r="C95" s="53">
        <v>73900</v>
      </c>
      <c r="D95" s="81">
        <v>67709</v>
      </c>
      <c r="E95" s="81">
        <v>67709</v>
      </c>
      <c r="F95" s="18">
        <f t="shared" si="4"/>
        <v>0</v>
      </c>
      <c r="G95" s="19">
        <f t="shared" si="5"/>
        <v>1</v>
      </c>
      <c r="H95" s="26"/>
      <c r="I95" s="20">
        <f t="shared" si="6"/>
        <v>-6191</v>
      </c>
      <c r="J95" s="21">
        <f t="shared" si="7"/>
        <v>0.9162246278755074</v>
      </c>
    </row>
    <row r="96" spans="1:10" s="17" customFormat="1" ht="64.5" customHeight="1">
      <c r="A96" s="23" t="s">
        <v>89</v>
      </c>
      <c r="B96" s="53">
        <v>0</v>
      </c>
      <c r="C96" s="53">
        <v>480455</v>
      </c>
      <c r="D96" s="81">
        <v>480455</v>
      </c>
      <c r="E96" s="81">
        <v>480455</v>
      </c>
      <c r="F96" s="18">
        <f t="shared" si="4"/>
        <v>0</v>
      </c>
      <c r="G96" s="19">
        <f t="shared" si="5"/>
        <v>1</v>
      </c>
      <c r="H96" s="26"/>
      <c r="I96" s="20">
        <f t="shared" si="6"/>
        <v>0</v>
      </c>
      <c r="J96" s="21">
        <f t="shared" si="7"/>
        <v>1</v>
      </c>
    </row>
    <row r="97" spans="1:10" s="49" customFormat="1" ht="36" customHeight="1">
      <c r="A97" s="96" t="s">
        <v>31</v>
      </c>
      <c r="B97" s="97">
        <f>B98+B99+B100+B101+B102+B103</f>
        <v>3176945</v>
      </c>
      <c r="C97" s="97">
        <f>C98+C99+C100+C101+C102+C103</f>
        <v>3229260</v>
      </c>
      <c r="D97" s="97">
        <f>D98+D99+D100+D101+D102+D103</f>
        <v>1947711</v>
      </c>
      <c r="E97" s="97">
        <f>E98+E99+E100+E101+E102+E103</f>
        <v>1764267.05</v>
      </c>
      <c r="F97" s="98">
        <f t="shared" si="4"/>
        <v>-183443.94999999995</v>
      </c>
      <c r="G97" s="99">
        <f t="shared" si="5"/>
        <v>0.9058156215167446</v>
      </c>
      <c r="H97" s="106"/>
      <c r="I97" s="101">
        <f t="shared" si="6"/>
        <v>-1464992.95</v>
      </c>
      <c r="J97" s="102">
        <f t="shared" si="7"/>
        <v>0.5463378761697727</v>
      </c>
    </row>
    <row r="98" spans="1:10" s="17" customFormat="1" ht="53.25" customHeight="1">
      <c r="A98" s="23" t="s">
        <v>90</v>
      </c>
      <c r="B98" s="53">
        <v>420100</v>
      </c>
      <c r="C98" s="53">
        <v>372415</v>
      </c>
      <c r="D98" s="81">
        <v>21631</v>
      </c>
      <c r="E98" s="81">
        <v>21631</v>
      </c>
      <c r="F98" s="18">
        <f t="shared" si="4"/>
        <v>0</v>
      </c>
      <c r="G98" s="19">
        <f t="shared" si="5"/>
        <v>1</v>
      </c>
      <c r="H98" s="26"/>
      <c r="I98" s="20">
        <f t="shared" si="6"/>
        <v>-350784</v>
      </c>
      <c r="J98" s="21">
        <f t="shared" si="7"/>
        <v>0.05808305250862613</v>
      </c>
    </row>
    <row r="99" spans="1:10" s="17" customFormat="1" ht="52.5" customHeight="1">
      <c r="A99" s="23" t="s">
        <v>91</v>
      </c>
      <c r="B99" s="53">
        <v>100000</v>
      </c>
      <c r="C99" s="53">
        <v>100000</v>
      </c>
      <c r="D99" s="81">
        <v>0</v>
      </c>
      <c r="E99" s="81">
        <v>0</v>
      </c>
      <c r="F99" s="18">
        <f t="shared" si="4"/>
        <v>0</v>
      </c>
      <c r="G99" s="19" t="e">
        <f t="shared" si="5"/>
        <v>#DIV/0!</v>
      </c>
      <c r="H99" s="26"/>
      <c r="I99" s="20">
        <f t="shared" si="6"/>
        <v>-100000</v>
      </c>
      <c r="J99" s="21">
        <f t="shared" si="7"/>
        <v>0</v>
      </c>
    </row>
    <row r="100" spans="1:10" s="17" customFormat="1" ht="58.5" customHeight="1">
      <c r="A100" s="23" t="s">
        <v>124</v>
      </c>
      <c r="B100" s="53">
        <v>1400000</v>
      </c>
      <c r="C100" s="53">
        <v>1400000</v>
      </c>
      <c r="D100" s="81">
        <v>992000</v>
      </c>
      <c r="E100" s="81">
        <v>812549.47</v>
      </c>
      <c r="F100" s="18">
        <f t="shared" si="4"/>
        <v>-179450.53000000003</v>
      </c>
      <c r="G100" s="19">
        <f t="shared" si="5"/>
        <v>0.8191022883064516</v>
      </c>
      <c r="H100" s="26"/>
      <c r="I100" s="20">
        <f t="shared" si="6"/>
        <v>-587450.53</v>
      </c>
      <c r="J100" s="21">
        <f t="shared" si="7"/>
        <v>0.5803924785714285</v>
      </c>
    </row>
    <row r="101" spans="1:10" s="17" customFormat="1" ht="66.75" customHeight="1">
      <c r="A101" s="23" t="s">
        <v>92</v>
      </c>
      <c r="B101" s="53">
        <v>700000</v>
      </c>
      <c r="C101" s="53">
        <v>745000</v>
      </c>
      <c r="D101" s="81">
        <v>451953</v>
      </c>
      <c r="E101" s="81">
        <v>451650.65</v>
      </c>
      <c r="F101" s="18">
        <f t="shared" si="4"/>
        <v>-302.3499999999767</v>
      </c>
      <c r="G101" s="19">
        <f t="shared" si="5"/>
        <v>0.9993310145081458</v>
      </c>
      <c r="H101" s="26"/>
      <c r="I101" s="20">
        <f t="shared" si="6"/>
        <v>-293349.35</v>
      </c>
      <c r="J101" s="21">
        <f t="shared" si="7"/>
        <v>0.6062424832214766</v>
      </c>
    </row>
    <row r="102" spans="1:10" s="17" customFormat="1" ht="59.25" customHeight="1">
      <c r="A102" s="23" t="s">
        <v>93</v>
      </c>
      <c r="B102" s="53">
        <v>300000</v>
      </c>
      <c r="C102" s="53">
        <v>355000</v>
      </c>
      <c r="D102" s="81">
        <v>355000</v>
      </c>
      <c r="E102" s="81">
        <v>351309.45</v>
      </c>
      <c r="F102" s="18">
        <f t="shared" si="4"/>
        <v>-3690.5499999999884</v>
      </c>
      <c r="G102" s="19">
        <f t="shared" si="5"/>
        <v>0.9896040845070423</v>
      </c>
      <c r="H102" s="26"/>
      <c r="I102" s="20">
        <f t="shared" si="6"/>
        <v>-3690.5499999999884</v>
      </c>
      <c r="J102" s="21">
        <f t="shared" si="7"/>
        <v>0.9896040845070423</v>
      </c>
    </row>
    <row r="103" spans="1:10" s="17" customFormat="1" ht="45" customHeight="1">
      <c r="A103" s="22" t="s">
        <v>94</v>
      </c>
      <c r="B103" s="53">
        <v>256845</v>
      </c>
      <c r="C103" s="53">
        <v>256845</v>
      </c>
      <c r="D103" s="53">
        <v>127127</v>
      </c>
      <c r="E103" s="53">
        <v>127126.48</v>
      </c>
      <c r="F103" s="18">
        <f t="shared" si="4"/>
        <v>-0.5200000000040745</v>
      </c>
      <c r="G103" s="19">
        <f t="shared" si="5"/>
        <v>0.9999959096022087</v>
      </c>
      <c r="H103" s="26"/>
      <c r="I103" s="20">
        <f t="shared" si="6"/>
        <v>-129718.52</v>
      </c>
      <c r="J103" s="21">
        <f t="shared" si="7"/>
        <v>0.494954077361833</v>
      </c>
    </row>
    <row r="104" spans="1:10" s="17" customFormat="1" ht="36" customHeight="1">
      <c r="A104" s="22" t="s">
        <v>32</v>
      </c>
      <c r="B104" s="92">
        <v>12552896.24</v>
      </c>
      <c r="C104" s="92">
        <v>4076212.47</v>
      </c>
      <c r="D104" s="92">
        <v>4076212.47</v>
      </c>
      <c r="E104" s="92">
        <v>0</v>
      </c>
      <c r="F104" s="18">
        <f t="shared" si="4"/>
        <v>-4076212.47</v>
      </c>
      <c r="G104" s="19">
        <f t="shared" si="5"/>
        <v>0</v>
      </c>
      <c r="H104" s="27" t="e">
        <f>E104-#REF!</f>
        <v>#REF!</v>
      </c>
      <c r="I104" s="20">
        <f t="shared" si="6"/>
        <v>-4076212.47</v>
      </c>
      <c r="J104" s="21">
        <f t="shared" si="7"/>
        <v>0</v>
      </c>
    </row>
    <row r="105" spans="1:10" s="17" customFormat="1" ht="36" customHeight="1">
      <c r="A105" s="22" t="s">
        <v>148</v>
      </c>
      <c r="B105" s="92">
        <v>0</v>
      </c>
      <c r="C105" s="92">
        <v>206296.94</v>
      </c>
      <c r="D105" s="92">
        <v>206296.94</v>
      </c>
      <c r="E105" s="92">
        <v>206296.94</v>
      </c>
      <c r="F105" s="18">
        <f t="shared" si="4"/>
        <v>0</v>
      </c>
      <c r="G105" s="19">
        <f t="shared" si="5"/>
        <v>1</v>
      </c>
      <c r="H105" s="27"/>
      <c r="I105" s="20">
        <f t="shared" si="6"/>
        <v>0</v>
      </c>
      <c r="J105" s="21">
        <f t="shared" si="7"/>
        <v>1</v>
      </c>
    </row>
    <row r="106" spans="1:10" s="42" customFormat="1" ht="36.75" customHeight="1">
      <c r="A106" s="117" t="s">
        <v>9</v>
      </c>
      <c r="B106" s="118">
        <f>B7+B26+B42+B52+B69+B75+B81+B88+B97+B104+B105</f>
        <v>446792589.24</v>
      </c>
      <c r="C106" s="118">
        <f>C7+C26+C42+C52+C69+C75+C81+C88+C97+C104+C105</f>
        <v>480970619.7</v>
      </c>
      <c r="D106" s="118">
        <f>D7+D26+D42+D52+D69+D75+D81+D88+D97+D104+D105</f>
        <v>276690544.7</v>
      </c>
      <c r="E106" s="118">
        <f>E7+E26+E42+E52+E69+E75+E81+E88+E97+E104+E105</f>
        <v>270384340.04999995</v>
      </c>
      <c r="F106" s="112">
        <f t="shared" si="4"/>
        <v>-6306204.650000036</v>
      </c>
      <c r="G106" s="113">
        <f t="shared" si="5"/>
        <v>0.9772084562671359</v>
      </c>
      <c r="H106" s="116" t="e">
        <f>E106-#REF!</f>
        <v>#REF!</v>
      </c>
      <c r="I106" s="114">
        <f t="shared" si="6"/>
        <v>-210586279.65000004</v>
      </c>
      <c r="J106" s="115">
        <f t="shared" si="7"/>
        <v>0.5621639430255618</v>
      </c>
    </row>
    <row r="107" spans="1:10" s="42" customFormat="1" ht="36.75" customHeight="1">
      <c r="A107" s="117" t="s">
        <v>29</v>
      </c>
      <c r="B107" s="119">
        <f>B110+B111+B119+B123+B128+B133+B139+B143+B159</f>
        <v>86816740</v>
      </c>
      <c r="C107" s="119">
        <f>C110+C111+C119+C123+C128+C133+C139+C143+C159</f>
        <v>100572947.87</v>
      </c>
      <c r="D107" s="119">
        <f>D110+D111+D119+D123+D128+D133+D139+D143+D159</f>
        <v>76568522.58</v>
      </c>
      <c r="E107" s="119">
        <f>E110+E111+E119+E123+E128+E133+E139+E143+E159</f>
        <v>26889646.48</v>
      </c>
      <c r="F107" s="112">
        <f t="shared" si="4"/>
        <v>-49678876.099999994</v>
      </c>
      <c r="G107" s="113">
        <f t="shared" si="5"/>
        <v>0.3511840841894954</v>
      </c>
      <c r="H107" s="116"/>
      <c r="I107" s="114">
        <f t="shared" si="6"/>
        <v>-73683301.39</v>
      </c>
      <c r="J107" s="115">
        <f t="shared" si="7"/>
        <v>0.2673646049905726</v>
      </c>
    </row>
    <row r="108" spans="1:10" s="17" customFormat="1" ht="17.25" customHeight="1" hidden="1">
      <c r="A108" s="23" t="s">
        <v>10</v>
      </c>
      <c r="B108" s="53"/>
      <c r="C108" s="53"/>
      <c r="D108" s="53"/>
      <c r="E108" s="53"/>
      <c r="F108" s="45">
        <f t="shared" si="4"/>
        <v>0</v>
      </c>
      <c r="G108" s="46" t="e">
        <f t="shared" si="5"/>
        <v>#DIV/0!</v>
      </c>
      <c r="H108" s="26"/>
      <c r="I108" s="47">
        <f t="shared" si="6"/>
        <v>0</v>
      </c>
      <c r="J108" s="48" t="e">
        <f t="shared" si="7"/>
        <v>#DIV/0!</v>
      </c>
    </row>
    <row r="109" spans="1:10" s="17" customFormat="1" ht="17.25" customHeight="1" hidden="1">
      <c r="A109" s="23" t="s">
        <v>11</v>
      </c>
      <c r="B109" s="53"/>
      <c r="C109" s="53"/>
      <c r="D109" s="53"/>
      <c r="E109" s="53"/>
      <c r="F109" s="45">
        <f t="shared" si="4"/>
        <v>0</v>
      </c>
      <c r="G109" s="46" t="e">
        <f t="shared" si="5"/>
        <v>#DIV/0!</v>
      </c>
      <c r="H109" s="26"/>
      <c r="I109" s="47">
        <f t="shared" si="6"/>
        <v>0</v>
      </c>
      <c r="J109" s="48" t="e">
        <f t="shared" si="7"/>
        <v>#DIV/0!</v>
      </c>
    </row>
    <row r="110" spans="1:10" s="124" customFormat="1" ht="36.75" customHeight="1">
      <c r="A110" s="96" t="s">
        <v>23</v>
      </c>
      <c r="B110" s="97">
        <f>90000+1720000+30000+20000</f>
        <v>1860000</v>
      </c>
      <c r="C110" s="97">
        <v>2711500</v>
      </c>
      <c r="D110" s="97">
        <v>2586400</v>
      </c>
      <c r="E110" s="97">
        <v>2501136.22</v>
      </c>
      <c r="F110" s="98">
        <f t="shared" si="4"/>
        <v>-85263.7799999998</v>
      </c>
      <c r="G110" s="99">
        <f t="shared" si="5"/>
        <v>0.967033799876276</v>
      </c>
      <c r="H110" s="123"/>
      <c r="I110" s="101">
        <f t="shared" si="6"/>
        <v>-210363.7799999998</v>
      </c>
      <c r="J110" s="102">
        <f t="shared" si="7"/>
        <v>0.9224179310344829</v>
      </c>
    </row>
    <row r="111" spans="1:10" s="124" customFormat="1" ht="23.25" customHeight="1">
      <c r="A111" s="96" t="s">
        <v>17</v>
      </c>
      <c r="B111" s="97">
        <f>B112+B113+B115+B116+B114+B118+B117</f>
        <v>10105000</v>
      </c>
      <c r="C111" s="97">
        <f>C112+C113+C115+C116+C114+C118+C117</f>
        <v>11026011.14</v>
      </c>
      <c r="D111" s="97">
        <f>D112+D113+D115+D116+D114+D118+D117</f>
        <v>6191961.14</v>
      </c>
      <c r="E111" s="97">
        <f>E112+E113+E115+E116+E114+E118+E117</f>
        <v>4095843.25</v>
      </c>
      <c r="F111" s="98">
        <f t="shared" si="4"/>
        <v>-2096117.8899999997</v>
      </c>
      <c r="G111" s="99">
        <f t="shared" si="5"/>
        <v>0.6614775444149509</v>
      </c>
      <c r="H111" s="123"/>
      <c r="I111" s="101">
        <f t="shared" si="6"/>
        <v>-6930167.890000001</v>
      </c>
      <c r="J111" s="102">
        <f t="shared" si="7"/>
        <v>0.3714709878299651</v>
      </c>
    </row>
    <row r="112" spans="1:10" s="17" customFormat="1" ht="44.25" customHeight="1">
      <c r="A112" s="23" t="s">
        <v>46</v>
      </c>
      <c r="B112" s="53">
        <v>4618100</v>
      </c>
      <c r="C112" s="53">
        <v>4618100</v>
      </c>
      <c r="D112" s="53">
        <v>2461550</v>
      </c>
      <c r="E112" s="53">
        <v>1904839.36</v>
      </c>
      <c r="F112" s="18">
        <f t="shared" si="4"/>
        <v>-556710.6399999999</v>
      </c>
      <c r="G112" s="19">
        <f t="shared" si="5"/>
        <v>0.7738373626373627</v>
      </c>
      <c r="H112" s="108"/>
      <c r="I112" s="20">
        <f t="shared" si="6"/>
        <v>-2713260.6399999997</v>
      </c>
      <c r="J112" s="21">
        <f t="shared" si="7"/>
        <v>0.4124725233321063</v>
      </c>
    </row>
    <row r="113" spans="1:10" s="17" customFormat="1" ht="51" customHeight="1">
      <c r="A113" s="23" t="s">
        <v>125</v>
      </c>
      <c r="B113" s="53">
        <v>4801000</v>
      </c>
      <c r="C113" s="53">
        <v>5292199.34</v>
      </c>
      <c r="D113" s="53">
        <v>2986699.34</v>
      </c>
      <c r="E113" s="53">
        <v>1616724.81</v>
      </c>
      <c r="F113" s="18">
        <f t="shared" si="4"/>
        <v>-1369974.5299999998</v>
      </c>
      <c r="G113" s="19">
        <f t="shared" si="5"/>
        <v>0.54130818872448</v>
      </c>
      <c r="H113" s="108"/>
      <c r="I113" s="20">
        <f t="shared" si="6"/>
        <v>-3675474.53</v>
      </c>
      <c r="J113" s="21">
        <f t="shared" si="7"/>
        <v>0.3054920470928444</v>
      </c>
    </row>
    <row r="114" spans="1:10" s="17" customFormat="1" ht="89.25" customHeight="1">
      <c r="A114" s="22" t="s">
        <v>143</v>
      </c>
      <c r="B114" s="53">
        <v>0</v>
      </c>
      <c r="C114" s="53">
        <v>46761.8</v>
      </c>
      <c r="D114" s="53">
        <v>46761.8</v>
      </c>
      <c r="E114" s="53">
        <v>46761.8</v>
      </c>
      <c r="F114" s="18">
        <f t="shared" si="4"/>
        <v>0</v>
      </c>
      <c r="G114" s="19">
        <f t="shared" si="5"/>
        <v>1</v>
      </c>
      <c r="H114" s="108"/>
      <c r="I114" s="20">
        <f t="shared" si="6"/>
        <v>0</v>
      </c>
      <c r="J114" s="21">
        <f t="shared" si="7"/>
        <v>1</v>
      </c>
    </row>
    <row r="115" spans="1:10" s="17" customFormat="1" ht="54" customHeight="1">
      <c r="A115" s="30" t="s">
        <v>166</v>
      </c>
      <c r="B115" s="93">
        <v>660000</v>
      </c>
      <c r="C115" s="93">
        <v>660000</v>
      </c>
      <c r="D115" s="93">
        <v>405000</v>
      </c>
      <c r="E115" s="93">
        <v>504608.28</v>
      </c>
      <c r="F115" s="18">
        <f t="shared" si="4"/>
        <v>99608.28000000003</v>
      </c>
      <c r="G115" s="19">
        <f t="shared" si="5"/>
        <v>1.2459463703703704</v>
      </c>
      <c r="H115" s="109"/>
      <c r="I115" s="20">
        <f t="shared" si="6"/>
        <v>-155391.71999999997</v>
      </c>
      <c r="J115" s="21">
        <f t="shared" si="7"/>
        <v>0.7645580000000001</v>
      </c>
    </row>
    <row r="116" spans="1:10" s="17" customFormat="1" ht="50.25" customHeight="1">
      <c r="A116" s="23" t="s">
        <v>126</v>
      </c>
      <c r="B116" s="53">
        <v>25900</v>
      </c>
      <c r="C116" s="53">
        <v>25900</v>
      </c>
      <c r="D116" s="53">
        <v>12950</v>
      </c>
      <c r="E116" s="53">
        <v>3500</v>
      </c>
      <c r="F116" s="18">
        <f t="shared" si="4"/>
        <v>-9450</v>
      </c>
      <c r="G116" s="19">
        <f t="shared" si="5"/>
        <v>0.2702702702702703</v>
      </c>
      <c r="H116" s="108"/>
      <c r="I116" s="20">
        <f t="shared" si="6"/>
        <v>-22400</v>
      </c>
      <c r="J116" s="21">
        <f t="shared" si="7"/>
        <v>0.13513513513513514</v>
      </c>
    </row>
    <row r="117" spans="1:10" s="17" customFormat="1" ht="133.5" customHeight="1">
      <c r="A117" s="23" t="s">
        <v>159</v>
      </c>
      <c r="B117" s="53">
        <v>0</v>
      </c>
      <c r="C117" s="53">
        <v>227000</v>
      </c>
      <c r="D117" s="53">
        <v>227000</v>
      </c>
      <c r="E117" s="53">
        <v>0</v>
      </c>
      <c r="F117" s="18">
        <f t="shared" si="4"/>
        <v>-227000</v>
      </c>
      <c r="G117" s="19">
        <f t="shared" si="5"/>
        <v>0</v>
      </c>
      <c r="H117" s="108"/>
      <c r="I117" s="20">
        <f t="shared" si="6"/>
        <v>-227000</v>
      </c>
      <c r="J117" s="21">
        <f t="shared" si="7"/>
        <v>0</v>
      </c>
    </row>
    <row r="118" spans="1:10" s="17" customFormat="1" ht="120" customHeight="1">
      <c r="A118" s="22" t="s">
        <v>149</v>
      </c>
      <c r="B118" s="53">
        <v>0</v>
      </c>
      <c r="C118" s="53">
        <v>156050</v>
      </c>
      <c r="D118" s="53">
        <v>52000</v>
      </c>
      <c r="E118" s="53">
        <v>19409</v>
      </c>
      <c r="F118" s="18">
        <f t="shared" si="4"/>
        <v>-32591</v>
      </c>
      <c r="G118" s="19">
        <f t="shared" si="5"/>
        <v>0.37325</v>
      </c>
      <c r="H118" s="108"/>
      <c r="I118" s="20">
        <f t="shared" si="6"/>
        <v>-136641</v>
      </c>
      <c r="J118" s="21">
        <f t="shared" si="7"/>
        <v>0.1243768023069529</v>
      </c>
    </row>
    <row r="119" spans="1:10" s="17" customFormat="1" ht="43.5" customHeight="1">
      <c r="A119" s="96" t="s">
        <v>28</v>
      </c>
      <c r="B119" s="97">
        <f>B120+B122+B121</f>
        <v>10860000</v>
      </c>
      <c r="C119" s="97">
        <f>C120+C122+C121</f>
        <v>11116917</v>
      </c>
      <c r="D119" s="97">
        <f>D120+D122+D121</f>
        <v>11116917</v>
      </c>
      <c r="E119" s="97">
        <f>E120+E122+E121</f>
        <v>4169059.21</v>
      </c>
      <c r="F119" s="98">
        <f t="shared" si="4"/>
        <v>-6947857.79</v>
      </c>
      <c r="G119" s="99">
        <f t="shared" si="5"/>
        <v>0.37501937002857894</v>
      </c>
      <c r="H119" s="123"/>
      <c r="I119" s="101">
        <f t="shared" si="6"/>
        <v>-6947857.79</v>
      </c>
      <c r="J119" s="102">
        <f t="shared" si="7"/>
        <v>0.37501937002857894</v>
      </c>
    </row>
    <row r="120" spans="1:10" s="17" customFormat="1" ht="51" customHeight="1">
      <c r="A120" s="23" t="s">
        <v>95</v>
      </c>
      <c r="B120" s="53">
        <v>7070000</v>
      </c>
      <c r="C120" s="53">
        <v>7160000</v>
      </c>
      <c r="D120" s="53">
        <v>7160000</v>
      </c>
      <c r="E120" s="53">
        <v>708771.21</v>
      </c>
      <c r="F120" s="18">
        <f t="shared" si="4"/>
        <v>-6451228.79</v>
      </c>
      <c r="G120" s="19">
        <f t="shared" si="5"/>
        <v>0.09899039245810055</v>
      </c>
      <c r="H120" s="108"/>
      <c r="I120" s="20">
        <f t="shared" si="6"/>
        <v>-6451228.79</v>
      </c>
      <c r="J120" s="21">
        <f t="shared" si="7"/>
        <v>0.09899039245810055</v>
      </c>
    </row>
    <row r="121" spans="1:10" s="17" customFormat="1" ht="73.5" customHeight="1">
      <c r="A121" s="23" t="s">
        <v>97</v>
      </c>
      <c r="B121" s="53">
        <v>3460000</v>
      </c>
      <c r="C121" s="53">
        <v>3460000</v>
      </c>
      <c r="D121" s="53">
        <v>3460000</v>
      </c>
      <c r="E121" s="53">
        <v>2963409</v>
      </c>
      <c r="F121" s="18">
        <f t="shared" si="4"/>
        <v>-496591</v>
      </c>
      <c r="G121" s="19">
        <f t="shared" si="5"/>
        <v>0.8564765895953758</v>
      </c>
      <c r="H121" s="108"/>
      <c r="I121" s="20">
        <f t="shared" si="6"/>
        <v>-496591</v>
      </c>
      <c r="J121" s="21">
        <f t="shared" si="7"/>
        <v>0.8564765895953758</v>
      </c>
    </row>
    <row r="122" spans="1:10" s="17" customFormat="1" ht="33" customHeight="1">
      <c r="A122" s="22" t="s">
        <v>96</v>
      </c>
      <c r="B122" s="53">
        <v>330000</v>
      </c>
      <c r="C122" s="53">
        <v>496917</v>
      </c>
      <c r="D122" s="53">
        <v>496917</v>
      </c>
      <c r="E122" s="53">
        <v>496879</v>
      </c>
      <c r="F122" s="18">
        <f t="shared" si="4"/>
        <v>-38</v>
      </c>
      <c r="G122" s="19">
        <f t="shared" si="5"/>
        <v>0.9999235284765866</v>
      </c>
      <c r="H122" s="108"/>
      <c r="I122" s="20">
        <f t="shared" si="6"/>
        <v>-38</v>
      </c>
      <c r="J122" s="21">
        <f t="shared" si="7"/>
        <v>0.9999235284765866</v>
      </c>
    </row>
    <row r="123" spans="1:10" ht="42" customHeight="1">
      <c r="A123" s="125" t="s">
        <v>18</v>
      </c>
      <c r="B123" s="126">
        <f>B124+B126+B127+B125</f>
        <v>216440</v>
      </c>
      <c r="C123" s="126">
        <f>C124+C126+C127+C125</f>
        <v>289939</v>
      </c>
      <c r="D123" s="126">
        <f>D124+D126+D127+D125</f>
        <v>181719</v>
      </c>
      <c r="E123" s="126">
        <f>E124+E126+E127+E125</f>
        <v>57592.649999999994</v>
      </c>
      <c r="F123" s="98">
        <f t="shared" si="4"/>
        <v>-124126.35</v>
      </c>
      <c r="G123" s="99">
        <f t="shared" si="5"/>
        <v>0.31693246165783434</v>
      </c>
      <c r="H123" s="127" t="e">
        <f>#REF!-#REF!</f>
        <v>#REF!</v>
      </c>
      <c r="I123" s="101">
        <f t="shared" si="6"/>
        <v>-232346.35</v>
      </c>
      <c r="J123" s="102">
        <f t="shared" si="7"/>
        <v>0.19863712711984244</v>
      </c>
    </row>
    <row r="124" spans="1:10" ht="123" customHeight="1">
      <c r="A124" s="30" t="s">
        <v>98</v>
      </c>
      <c r="B124" s="93">
        <v>216440</v>
      </c>
      <c r="C124" s="93">
        <v>216440</v>
      </c>
      <c r="D124" s="93">
        <v>108220</v>
      </c>
      <c r="E124" s="93">
        <v>53002.77</v>
      </c>
      <c r="F124" s="18">
        <f t="shared" si="4"/>
        <v>-55217.23</v>
      </c>
      <c r="G124" s="19">
        <f t="shared" si="5"/>
        <v>0.48976871188320087</v>
      </c>
      <c r="H124" s="109"/>
      <c r="I124" s="20">
        <f t="shared" si="6"/>
        <v>-163437.23</v>
      </c>
      <c r="J124" s="21">
        <f t="shared" si="7"/>
        <v>0.24488435594160043</v>
      </c>
    </row>
    <row r="125" spans="1:10" ht="57" customHeight="1">
      <c r="A125" s="31" t="s">
        <v>122</v>
      </c>
      <c r="B125" s="93">
        <v>0</v>
      </c>
      <c r="C125" s="93">
        <v>10000</v>
      </c>
      <c r="D125" s="93">
        <v>10000</v>
      </c>
      <c r="E125" s="93">
        <v>0</v>
      </c>
      <c r="F125" s="18">
        <f t="shared" si="4"/>
        <v>-10000</v>
      </c>
      <c r="G125" s="19">
        <f t="shared" si="5"/>
        <v>0</v>
      </c>
      <c r="H125" s="109"/>
      <c r="I125" s="20">
        <f t="shared" si="6"/>
        <v>-10000</v>
      </c>
      <c r="J125" s="21">
        <f t="shared" si="7"/>
        <v>0</v>
      </c>
    </row>
    <row r="126" spans="1:10" ht="54.75" customHeight="1">
      <c r="A126" s="30" t="s">
        <v>150</v>
      </c>
      <c r="B126" s="93">
        <v>0</v>
      </c>
      <c r="C126" s="93">
        <v>63499</v>
      </c>
      <c r="D126" s="93">
        <v>63499</v>
      </c>
      <c r="E126" s="93">
        <v>0</v>
      </c>
      <c r="F126" s="18">
        <f t="shared" si="4"/>
        <v>-63499</v>
      </c>
      <c r="G126" s="19">
        <f t="shared" si="5"/>
        <v>0</v>
      </c>
      <c r="H126" s="109"/>
      <c r="I126" s="20">
        <f t="shared" si="6"/>
        <v>-63499</v>
      </c>
      <c r="J126" s="21">
        <f t="shared" si="7"/>
        <v>0</v>
      </c>
    </row>
    <row r="127" spans="1:10" ht="54.75" customHeight="1">
      <c r="A127" s="30" t="s">
        <v>151</v>
      </c>
      <c r="B127" s="93">
        <v>0</v>
      </c>
      <c r="C127" s="93">
        <v>0</v>
      </c>
      <c r="D127" s="93">
        <v>0</v>
      </c>
      <c r="E127" s="93">
        <v>4589.88</v>
      </c>
      <c r="F127" s="18">
        <f t="shared" si="4"/>
        <v>4589.88</v>
      </c>
      <c r="G127" s="19" t="e">
        <f t="shared" si="5"/>
        <v>#DIV/0!</v>
      </c>
      <c r="H127" s="109"/>
      <c r="I127" s="20">
        <f t="shared" si="6"/>
        <v>4589.88</v>
      </c>
      <c r="J127" s="21" t="e">
        <f t="shared" si="7"/>
        <v>#DIV/0!</v>
      </c>
    </row>
    <row r="128" spans="1:10" ht="44.25" customHeight="1">
      <c r="A128" s="128" t="s">
        <v>19</v>
      </c>
      <c r="B128" s="126">
        <f>B129+B130+B131+B132</f>
        <v>230400</v>
      </c>
      <c r="C128" s="126">
        <f>C129+C130+C131+C132</f>
        <v>453400</v>
      </c>
      <c r="D128" s="126">
        <f>D129+D130+D131+D132</f>
        <v>370900</v>
      </c>
      <c r="E128" s="126">
        <f>E129+E130+E131+E132</f>
        <v>134469.02</v>
      </c>
      <c r="F128" s="98">
        <f t="shared" si="4"/>
        <v>-236430.98</v>
      </c>
      <c r="G128" s="99">
        <f t="shared" si="5"/>
        <v>0.3625479104880021</v>
      </c>
      <c r="H128" s="129"/>
      <c r="I128" s="101">
        <f t="shared" si="6"/>
        <v>-318930.98</v>
      </c>
      <c r="J128" s="102">
        <f t="shared" si="7"/>
        <v>0.2965792236435818</v>
      </c>
    </row>
    <row r="129" spans="1:10" ht="33.75" customHeight="1">
      <c r="A129" s="32" t="s">
        <v>99</v>
      </c>
      <c r="B129" s="93">
        <v>65000</v>
      </c>
      <c r="C129" s="93">
        <v>88000</v>
      </c>
      <c r="D129" s="93">
        <v>80000</v>
      </c>
      <c r="E129" s="93">
        <v>80110.64</v>
      </c>
      <c r="F129" s="18">
        <f t="shared" si="4"/>
        <v>110.63999999999942</v>
      </c>
      <c r="G129" s="19">
        <f t="shared" si="5"/>
        <v>1.001383</v>
      </c>
      <c r="H129" s="109"/>
      <c r="I129" s="20">
        <f t="shared" si="6"/>
        <v>-7889.360000000001</v>
      </c>
      <c r="J129" s="21">
        <f t="shared" si="7"/>
        <v>0.9103481818181818</v>
      </c>
    </row>
    <row r="130" spans="1:10" ht="33" customHeight="1">
      <c r="A130" s="30" t="s">
        <v>100</v>
      </c>
      <c r="B130" s="93">
        <v>70000</v>
      </c>
      <c r="C130" s="93">
        <v>70000</v>
      </c>
      <c r="D130" s="93">
        <v>35000</v>
      </c>
      <c r="E130" s="93">
        <v>13393.48</v>
      </c>
      <c r="F130" s="18">
        <f t="shared" si="4"/>
        <v>-21606.52</v>
      </c>
      <c r="G130" s="19">
        <f t="shared" si="5"/>
        <v>0.38267085714285715</v>
      </c>
      <c r="H130" s="109"/>
      <c r="I130" s="20">
        <f t="shared" si="6"/>
        <v>-56606.520000000004</v>
      </c>
      <c r="J130" s="21">
        <f t="shared" si="7"/>
        <v>0.19133542857142857</v>
      </c>
    </row>
    <row r="131" spans="1:10" ht="92.25" customHeight="1">
      <c r="A131" s="31" t="s">
        <v>101</v>
      </c>
      <c r="B131" s="93">
        <v>78400</v>
      </c>
      <c r="C131" s="93">
        <v>78400</v>
      </c>
      <c r="D131" s="93">
        <v>55900</v>
      </c>
      <c r="E131" s="93">
        <v>40964.9</v>
      </c>
      <c r="F131" s="18">
        <f t="shared" si="4"/>
        <v>-14935.099999999999</v>
      </c>
      <c r="G131" s="19">
        <f t="shared" si="5"/>
        <v>0.732824686940966</v>
      </c>
      <c r="H131" s="109"/>
      <c r="I131" s="20">
        <f t="shared" si="6"/>
        <v>-37435.1</v>
      </c>
      <c r="J131" s="21">
        <f t="shared" si="7"/>
        <v>0.5225114795918367</v>
      </c>
    </row>
    <row r="132" spans="1:10" ht="36" customHeight="1">
      <c r="A132" s="31" t="s">
        <v>73</v>
      </c>
      <c r="B132" s="93">
        <v>17000</v>
      </c>
      <c r="C132" s="93">
        <v>217000</v>
      </c>
      <c r="D132" s="93">
        <v>200000</v>
      </c>
      <c r="E132" s="93">
        <v>0</v>
      </c>
      <c r="F132" s="18">
        <f t="shared" si="4"/>
        <v>-200000</v>
      </c>
      <c r="G132" s="19">
        <f t="shared" si="5"/>
        <v>0</v>
      </c>
      <c r="H132" s="109"/>
      <c r="I132" s="20">
        <f t="shared" si="6"/>
        <v>-217000</v>
      </c>
      <c r="J132" s="21">
        <f t="shared" si="7"/>
        <v>0</v>
      </c>
    </row>
    <row r="133" spans="1:10" ht="46.5" customHeight="1">
      <c r="A133" s="125" t="s">
        <v>20</v>
      </c>
      <c r="B133" s="126">
        <f>B134+B137+B138+B135+B136</f>
        <v>2022800</v>
      </c>
      <c r="C133" s="126">
        <f>C134+C137+C138+C135+C136</f>
        <v>1962299</v>
      </c>
      <c r="D133" s="126">
        <f>D134+D137+D138+D135+D136</f>
        <v>1918299</v>
      </c>
      <c r="E133" s="126">
        <f>E134+E137+E138+E135+E136</f>
        <v>331825.13</v>
      </c>
      <c r="F133" s="98">
        <f t="shared" si="4"/>
        <v>-1586473.87</v>
      </c>
      <c r="G133" s="99">
        <f t="shared" si="5"/>
        <v>0.17297883698005367</v>
      </c>
      <c r="H133" s="130">
        <f>F133/E133</f>
        <v>-4.781054014805932</v>
      </c>
      <c r="I133" s="101">
        <f t="shared" si="6"/>
        <v>-1630473.87</v>
      </c>
      <c r="J133" s="102">
        <f t="shared" si="7"/>
        <v>0.16910018809569796</v>
      </c>
    </row>
    <row r="134" spans="1:10" ht="42" customHeight="1">
      <c r="A134" s="31" t="s">
        <v>152</v>
      </c>
      <c r="B134" s="93">
        <v>0</v>
      </c>
      <c r="C134" s="93">
        <v>20000</v>
      </c>
      <c r="D134" s="93">
        <v>20000</v>
      </c>
      <c r="E134" s="93">
        <v>20000</v>
      </c>
      <c r="F134" s="18">
        <f t="shared" si="4"/>
        <v>0</v>
      </c>
      <c r="G134" s="19">
        <f t="shared" si="5"/>
        <v>1</v>
      </c>
      <c r="H134" s="107"/>
      <c r="I134" s="20">
        <f t="shared" si="6"/>
        <v>0</v>
      </c>
      <c r="J134" s="21">
        <f t="shared" si="7"/>
        <v>1</v>
      </c>
    </row>
    <row r="135" spans="1:10" ht="75.75" customHeight="1">
      <c r="A135" s="31" t="s">
        <v>160</v>
      </c>
      <c r="B135" s="93">
        <v>0</v>
      </c>
      <c r="C135" s="93">
        <v>17500</v>
      </c>
      <c r="D135" s="93">
        <v>17500</v>
      </c>
      <c r="E135" s="93">
        <v>17499.9</v>
      </c>
      <c r="F135" s="18">
        <f t="shared" si="4"/>
        <v>-0.09999999999854481</v>
      </c>
      <c r="G135" s="19">
        <f t="shared" si="5"/>
        <v>0.9999942857142858</v>
      </c>
      <c r="H135" s="107"/>
      <c r="I135" s="20">
        <f t="shared" si="6"/>
        <v>-0.09999999999854481</v>
      </c>
      <c r="J135" s="21">
        <f t="shared" si="7"/>
        <v>0.9999942857142858</v>
      </c>
    </row>
    <row r="136" spans="1:10" ht="93.75" customHeight="1">
      <c r="A136" s="31" t="s">
        <v>162</v>
      </c>
      <c r="B136" s="93">
        <v>0</v>
      </c>
      <c r="C136" s="93">
        <v>0</v>
      </c>
      <c r="D136" s="93">
        <v>0</v>
      </c>
      <c r="E136" s="93">
        <v>5700</v>
      </c>
      <c r="F136" s="18">
        <f t="shared" si="4"/>
        <v>5700</v>
      </c>
      <c r="G136" s="19" t="e">
        <f t="shared" si="5"/>
        <v>#DIV/0!</v>
      </c>
      <c r="H136" s="107"/>
      <c r="I136" s="20">
        <f t="shared" si="6"/>
        <v>5700</v>
      </c>
      <c r="J136" s="21" t="e">
        <f t="shared" si="7"/>
        <v>#DIV/0!</v>
      </c>
    </row>
    <row r="137" spans="1:10" ht="72" customHeight="1">
      <c r="A137" s="31" t="s">
        <v>127</v>
      </c>
      <c r="B137" s="93">
        <v>1500000</v>
      </c>
      <c r="C137" s="93">
        <v>0</v>
      </c>
      <c r="D137" s="93">
        <v>0</v>
      </c>
      <c r="E137" s="93">
        <v>0</v>
      </c>
      <c r="F137" s="18">
        <f t="shared" si="4"/>
        <v>0</v>
      </c>
      <c r="G137" s="19" t="e">
        <f t="shared" si="5"/>
        <v>#DIV/0!</v>
      </c>
      <c r="H137" s="110"/>
      <c r="I137" s="20">
        <f t="shared" si="6"/>
        <v>0</v>
      </c>
      <c r="J137" s="21" t="e">
        <f t="shared" si="7"/>
        <v>#DIV/0!</v>
      </c>
    </row>
    <row r="138" spans="1:10" ht="124.5" customHeight="1">
      <c r="A138" s="30" t="s">
        <v>102</v>
      </c>
      <c r="B138" s="93">
        <v>522800</v>
      </c>
      <c r="C138" s="93">
        <v>1924799</v>
      </c>
      <c r="D138" s="93">
        <v>1880799</v>
      </c>
      <c r="E138" s="93">
        <v>288625.23</v>
      </c>
      <c r="F138" s="18">
        <f t="shared" si="4"/>
        <v>-1592173.77</v>
      </c>
      <c r="G138" s="19">
        <f t="shared" si="5"/>
        <v>0.15345883850427397</v>
      </c>
      <c r="H138" s="109"/>
      <c r="I138" s="20">
        <f t="shared" si="6"/>
        <v>-1636173.77</v>
      </c>
      <c r="J138" s="21">
        <f t="shared" si="7"/>
        <v>0.1499508416203458</v>
      </c>
    </row>
    <row r="139" spans="1:10" ht="44.25" customHeight="1">
      <c r="A139" s="125" t="s">
        <v>130</v>
      </c>
      <c r="B139" s="126">
        <f>B142+B140+B141</f>
        <v>900000</v>
      </c>
      <c r="C139" s="126">
        <f>C142+C140+C141</f>
        <v>2850792.12</v>
      </c>
      <c r="D139" s="126">
        <f>D142+D140+D141</f>
        <v>2380792.12</v>
      </c>
      <c r="E139" s="126">
        <f>E142+E140+E141</f>
        <v>578890</v>
      </c>
      <c r="F139" s="98">
        <f t="shared" si="4"/>
        <v>-1801902.12</v>
      </c>
      <c r="G139" s="99">
        <f t="shared" si="5"/>
        <v>0.2431501663404363</v>
      </c>
      <c r="H139" s="131"/>
      <c r="I139" s="101">
        <f t="shared" si="6"/>
        <v>-2271902.12</v>
      </c>
      <c r="J139" s="102">
        <f t="shared" si="7"/>
        <v>0.20306285959566914</v>
      </c>
    </row>
    <row r="140" spans="1:10" ht="52.5" customHeight="1">
      <c r="A140" s="31" t="s">
        <v>153</v>
      </c>
      <c r="B140" s="94">
        <v>0</v>
      </c>
      <c r="C140" s="93">
        <v>1167306</v>
      </c>
      <c r="D140" s="93">
        <v>1167306</v>
      </c>
      <c r="E140" s="93">
        <v>0</v>
      </c>
      <c r="F140" s="18">
        <f t="shared" si="4"/>
        <v>-1167306</v>
      </c>
      <c r="G140" s="19">
        <f t="shared" si="5"/>
        <v>0</v>
      </c>
      <c r="H140" s="109"/>
      <c r="I140" s="20">
        <f t="shared" si="6"/>
        <v>-1167306</v>
      </c>
      <c r="J140" s="21">
        <f t="shared" si="7"/>
        <v>0</v>
      </c>
    </row>
    <row r="141" spans="1:10" ht="59.25" customHeight="1">
      <c r="A141" s="31" t="s">
        <v>154</v>
      </c>
      <c r="B141" s="94">
        <v>0</v>
      </c>
      <c r="C141" s="93">
        <v>233486.12</v>
      </c>
      <c r="D141" s="93">
        <v>213486.12</v>
      </c>
      <c r="E141" s="93">
        <v>209890</v>
      </c>
      <c r="F141" s="18">
        <f t="shared" si="4"/>
        <v>-3596.1199999999953</v>
      </c>
      <c r="G141" s="19">
        <f t="shared" si="5"/>
        <v>0.9831552514983176</v>
      </c>
      <c r="H141" s="109"/>
      <c r="I141" s="20">
        <f t="shared" si="6"/>
        <v>-23596.119999999995</v>
      </c>
      <c r="J141" s="21">
        <f t="shared" si="7"/>
        <v>0.8989399455522239</v>
      </c>
    </row>
    <row r="142" spans="1:10" ht="80.25" customHeight="1">
      <c r="A142" s="30" t="s">
        <v>129</v>
      </c>
      <c r="B142" s="93">
        <v>900000</v>
      </c>
      <c r="C142" s="93">
        <v>1450000</v>
      </c>
      <c r="D142" s="93">
        <v>1000000</v>
      </c>
      <c r="E142" s="93">
        <v>369000</v>
      </c>
      <c r="F142" s="18">
        <f t="shared" si="4"/>
        <v>-631000</v>
      </c>
      <c r="G142" s="19">
        <f t="shared" si="5"/>
        <v>0.369</v>
      </c>
      <c r="H142" s="109"/>
      <c r="I142" s="20">
        <f t="shared" si="6"/>
        <v>-1081000</v>
      </c>
      <c r="J142" s="21">
        <f t="shared" si="7"/>
        <v>0.25448275862068964</v>
      </c>
    </row>
    <row r="143" spans="1:10" ht="42" customHeight="1">
      <c r="A143" s="125" t="s">
        <v>30</v>
      </c>
      <c r="B143" s="126">
        <f>B144+B145+B146+B147+B148+B149+B150+B151+B152+B153+B154+B155+B156+B157+B158</f>
        <v>59912100</v>
      </c>
      <c r="C143" s="126">
        <f>C144+C145+C146+C147+C148+C149+C150+C151+C152+C153+C154+C155+C156+C157+C158</f>
        <v>68997278.46</v>
      </c>
      <c r="D143" s="126">
        <f>D144+D145+D146+D147+D148+D149+D150+D151+D152+D153+D154+D155+D156+D157+D158</f>
        <v>50936723.169999994</v>
      </c>
      <c r="E143" s="126">
        <f>E144+E145+E146+E147+E148+E149+E150+E151+E152+E153+E154+E155+E156+E157+E158</f>
        <v>14873246</v>
      </c>
      <c r="F143" s="98">
        <f t="shared" si="4"/>
        <v>-36063477.169999994</v>
      </c>
      <c r="G143" s="99">
        <f t="shared" si="5"/>
        <v>0.29199455862837753</v>
      </c>
      <c r="H143" s="131"/>
      <c r="I143" s="101">
        <f t="shared" si="6"/>
        <v>-54124032.45999999</v>
      </c>
      <c r="J143" s="102">
        <f t="shared" si="7"/>
        <v>0.21556279221393512</v>
      </c>
    </row>
    <row r="144" spans="1:10" ht="60" customHeight="1">
      <c r="A144" s="31" t="s">
        <v>155</v>
      </c>
      <c r="B144" s="93">
        <v>0</v>
      </c>
      <c r="C144" s="93">
        <v>4845.29</v>
      </c>
      <c r="D144" s="93">
        <v>0</v>
      </c>
      <c r="E144" s="93">
        <v>0</v>
      </c>
      <c r="F144" s="18">
        <f t="shared" si="4"/>
        <v>0</v>
      </c>
      <c r="G144" s="19" t="e">
        <f t="shared" si="5"/>
        <v>#DIV/0!</v>
      </c>
      <c r="H144" s="109"/>
      <c r="I144" s="20">
        <f t="shared" si="6"/>
        <v>-4845.29</v>
      </c>
      <c r="J144" s="21">
        <f t="shared" si="7"/>
        <v>0</v>
      </c>
    </row>
    <row r="145" spans="1:10" ht="35.25" customHeight="1">
      <c r="A145" s="30" t="s">
        <v>128</v>
      </c>
      <c r="B145" s="93">
        <v>1852492</v>
      </c>
      <c r="C145" s="93">
        <v>3518824</v>
      </c>
      <c r="D145" s="93">
        <v>2251492</v>
      </c>
      <c r="E145" s="93">
        <v>0</v>
      </c>
      <c r="F145" s="18">
        <f t="shared" si="4"/>
        <v>-2251492</v>
      </c>
      <c r="G145" s="19">
        <f t="shared" si="5"/>
        <v>0</v>
      </c>
      <c r="H145" s="110"/>
      <c r="I145" s="20">
        <f t="shared" si="6"/>
        <v>-3518824</v>
      </c>
      <c r="J145" s="21">
        <f t="shared" si="7"/>
        <v>0</v>
      </c>
    </row>
    <row r="146" spans="1:10" ht="54" customHeight="1">
      <c r="A146" s="30" t="s">
        <v>131</v>
      </c>
      <c r="B146" s="93">
        <v>170000</v>
      </c>
      <c r="C146" s="93">
        <v>313000</v>
      </c>
      <c r="D146" s="93">
        <v>213000</v>
      </c>
      <c r="E146" s="93">
        <v>43000</v>
      </c>
      <c r="F146" s="18">
        <f aca="true" t="shared" si="8" ref="F146:F163">E146-D146</f>
        <v>-170000</v>
      </c>
      <c r="G146" s="19">
        <f aca="true" t="shared" si="9" ref="G146:G163">E146/D146</f>
        <v>0.20187793427230047</v>
      </c>
      <c r="H146" s="110"/>
      <c r="I146" s="20">
        <f aca="true" t="shared" si="10" ref="I146:I163">E146-C146</f>
        <v>-270000</v>
      </c>
      <c r="J146" s="21">
        <f aca="true" t="shared" si="11" ref="J146:J163">E146/C146</f>
        <v>0.13738019169329074</v>
      </c>
    </row>
    <row r="147" spans="1:10" ht="59.25" customHeight="1">
      <c r="A147" s="30" t="s">
        <v>140</v>
      </c>
      <c r="B147" s="93">
        <f>74500+409000</f>
        <v>483500</v>
      </c>
      <c r="C147" s="93">
        <v>483500</v>
      </c>
      <c r="D147" s="93">
        <v>483500</v>
      </c>
      <c r="E147" s="93">
        <v>7020</v>
      </c>
      <c r="F147" s="18">
        <f t="shared" si="8"/>
        <v>-476480</v>
      </c>
      <c r="G147" s="19">
        <f t="shared" si="9"/>
        <v>0.014519131334022752</v>
      </c>
      <c r="H147" s="110"/>
      <c r="I147" s="20">
        <f t="shared" si="10"/>
        <v>-476480</v>
      </c>
      <c r="J147" s="21">
        <f t="shared" si="11"/>
        <v>0.014519131334022752</v>
      </c>
    </row>
    <row r="148" spans="1:10" ht="54" customHeight="1">
      <c r="A148" s="30" t="s">
        <v>111</v>
      </c>
      <c r="B148" s="93">
        <v>2900000</v>
      </c>
      <c r="C148" s="93">
        <v>3100000</v>
      </c>
      <c r="D148" s="93">
        <v>3100000</v>
      </c>
      <c r="E148" s="93">
        <v>1185375</v>
      </c>
      <c r="F148" s="18">
        <f t="shared" si="8"/>
        <v>-1914625</v>
      </c>
      <c r="G148" s="19">
        <f t="shared" si="9"/>
        <v>0.3823790322580645</v>
      </c>
      <c r="H148" s="110"/>
      <c r="I148" s="20">
        <f t="shared" si="10"/>
        <v>-1914625</v>
      </c>
      <c r="J148" s="21">
        <f t="shared" si="11"/>
        <v>0.3823790322580645</v>
      </c>
    </row>
    <row r="149" spans="1:10" ht="57.75" customHeight="1">
      <c r="A149" s="30" t="s">
        <v>132</v>
      </c>
      <c r="B149" s="93">
        <v>26875082</v>
      </c>
      <c r="C149" s="93">
        <v>15985791</v>
      </c>
      <c r="D149" s="93">
        <v>15870853</v>
      </c>
      <c r="E149" s="93">
        <v>2397980.82</v>
      </c>
      <c r="F149" s="18">
        <f t="shared" si="8"/>
        <v>-13472872.18</v>
      </c>
      <c r="G149" s="19">
        <f t="shared" si="9"/>
        <v>0.15109337979502424</v>
      </c>
      <c r="H149" s="110"/>
      <c r="I149" s="20">
        <f t="shared" si="10"/>
        <v>-13587810.18</v>
      </c>
      <c r="J149" s="21">
        <f t="shared" si="11"/>
        <v>0.15000701685640702</v>
      </c>
    </row>
    <row r="150" spans="1:10" ht="58.5" customHeight="1">
      <c r="A150" s="30" t="s">
        <v>133</v>
      </c>
      <c r="B150" s="93">
        <v>150000</v>
      </c>
      <c r="C150" s="93">
        <v>150000</v>
      </c>
      <c r="D150" s="93">
        <v>0</v>
      </c>
      <c r="E150" s="93">
        <v>0</v>
      </c>
      <c r="F150" s="18">
        <f t="shared" si="8"/>
        <v>0</v>
      </c>
      <c r="G150" s="19" t="e">
        <f t="shared" si="9"/>
        <v>#DIV/0!</v>
      </c>
      <c r="H150" s="110"/>
      <c r="I150" s="20">
        <f t="shared" si="10"/>
        <v>-150000</v>
      </c>
      <c r="J150" s="21">
        <f t="shared" si="11"/>
        <v>0</v>
      </c>
    </row>
    <row r="151" spans="1:10" ht="75" customHeight="1">
      <c r="A151" s="30" t="s">
        <v>134</v>
      </c>
      <c r="B151" s="93">
        <v>500000</v>
      </c>
      <c r="C151" s="93">
        <v>500000</v>
      </c>
      <c r="D151" s="93">
        <v>47000</v>
      </c>
      <c r="E151" s="93">
        <v>46937.34</v>
      </c>
      <c r="F151" s="18">
        <f t="shared" si="8"/>
        <v>-62.66000000000349</v>
      </c>
      <c r="G151" s="19">
        <f t="shared" si="9"/>
        <v>0.9986668085106383</v>
      </c>
      <c r="H151" s="110"/>
      <c r="I151" s="20">
        <f t="shared" si="10"/>
        <v>-453062.66000000003</v>
      </c>
      <c r="J151" s="21">
        <f t="shared" si="11"/>
        <v>0.09387467999999999</v>
      </c>
    </row>
    <row r="152" spans="1:10" ht="109.5" customHeight="1">
      <c r="A152" s="30" t="s">
        <v>135</v>
      </c>
      <c r="B152" s="93">
        <v>4422935</v>
      </c>
      <c r="C152" s="93">
        <v>7676991</v>
      </c>
      <c r="D152" s="93">
        <v>7676991</v>
      </c>
      <c r="E152" s="93">
        <v>4569512.75</v>
      </c>
      <c r="F152" s="18">
        <f t="shared" si="8"/>
        <v>-3107478.25</v>
      </c>
      <c r="G152" s="19">
        <f t="shared" si="9"/>
        <v>0.5952218453818691</v>
      </c>
      <c r="H152" s="110"/>
      <c r="I152" s="20">
        <f t="shared" si="10"/>
        <v>-3107478.25</v>
      </c>
      <c r="J152" s="21">
        <f t="shared" si="11"/>
        <v>0.5952218453818691</v>
      </c>
    </row>
    <row r="153" spans="1:10" ht="85.5" customHeight="1">
      <c r="A153" s="30" t="s">
        <v>112</v>
      </c>
      <c r="B153" s="93">
        <v>15857591</v>
      </c>
      <c r="C153" s="93">
        <v>28201034.87</v>
      </c>
      <c r="D153" s="93">
        <v>12401034.87</v>
      </c>
      <c r="E153" s="93">
        <v>310246.7</v>
      </c>
      <c r="F153" s="18">
        <f t="shared" si="8"/>
        <v>-12090788.17</v>
      </c>
      <c r="G153" s="19">
        <f t="shared" si="9"/>
        <v>0.02501780724369498</v>
      </c>
      <c r="H153" s="110"/>
      <c r="I153" s="20">
        <f t="shared" si="10"/>
        <v>-27890788.17</v>
      </c>
      <c r="J153" s="21">
        <f t="shared" si="11"/>
        <v>0.0110012523097171</v>
      </c>
    </row>
    <row r="154" spans="1:10" ht="54.75" customHeight="1">
      <c r="A154" s="30" t="s">
        <v>113</v>
      </c>
      <c r="B154" s="93">
        <f>1484800+220400+20300+40000+50000+30000</f>
        <v>1845500</v>
      </c>
      <c r="C154" s="93">
        <v>2007740</v>
      </c>
      <c r="D154" s="93">
        <v>1882740</v>
      </c>
      <c r="E154" s="93">
        <v>581318.72</v>
      </c>
      <c r="F154" s="18">
        <f t="shared" si="8"/>
        <v>-1301421.28</v>
      </c>
      <c r="G154" s="19">
        <f t="shared" si="9"/>
        <v>0.3087620807971361</v>
      </c>
      <c r="H154" s="110"/>
      <c r="I154" s="20">
        <f t="shared" si="10"/>
        <v>-1426421.28</v>
      </c>
      <c r="J154" s="21">
        <f t="shared" si="11"/>
        <v>0.28953884467112273</v>
      </c>
    </row>
    <row r="155" spans="1:10" ht="36" customHeight="1">
      <c r="A155" s="33" t="s">
        <v>136</v>
      </c>
      <c r="B155" s="95">
        <f>1240000</f>
        <v>1240000</v>
      </c>
      <c r="C155" s="95">
        <v>2380102.3</v>
      </c>
      <c r="D155" s="93">
        <v>2380102.3</v>
      </c>
      <c r="E155" s="93">
        <v>1102844.67</v>
      </c>
      <c r="F155" s="18">
        <f t="shared" si="8"/>
        <v>-1277257.63</v>
      </c>
      <c r="G155" s="19">
        <f t="shared" si="9"/>
        <v>0.4633601967444845</v>
      </c>
      <c r="H155" s="110"/>
      <c r="I155" s="20">
        <f t="shared" si="10"/>
        <v>-1277257.63</v>
      </c>
      <c r="J155" s="21">
        <f t="shared" si="11"/>
        <v>0.4633601967444845</v>
      </c>
    </row>
    <row r="156" spans="1:10" ht="67.5" customHeight="1">
      <c r="A156" s="33" t="s">
        <v>114</v>
      </c>
      <c r="B156" s="95">
        <v>20000</v>
      </c>
      <c r="C156" s="95">
        <v>20000</v>
      </c>
      <c r="D156" s="93">
        <v>4560</v>
      </c>
      <c r="E156" s="93">
        <v>4560</v>
      </c>
      <c r="F156" s="18">
        <f t="shared" si="8"/>
        <v>0</v>
      </c>
      <c r="G156" s="19">
        <f t="shared" si="9"/>
        <v>1</v>
      </c>
      <c r="H156" s="110"/>
      <c r="I156" s="20">
        <f t="shared" si="10"/>
        <v>-15440</v>
      </c>
      <c r="J156" s="21">
        <f t="shared" si="11"/>
        <v>0.228</v>
      </c>
    </row>
    <row r="157" spans="1:10" ht="35.25" customHeight="1">
      <c r="A157" s="33" t="s">
        <v>137</v>
      </c>
      <c r="B157" s="95">
        <v>3565000</v>
      </c>
      <c r="C157" s="93">
        <v>4625450</v>
      </c>
      <c r="D157" s="93">
        <v>4625450</v>
      </c>
      <c r="E157" s="93">
        <v>4624450</v>
      </c>
      <c r="F157" s="18">
        <f t="shared" si="8"/>
        <v>-1000</v>
      </c>
      <c r="G157" s="19">
        <f t="shared" si="9"/>
        <v>0.9997838048189905</v>
      </c>
      <c r="H157" s="109"/>
      <c r="I157" s="20">
        <f t="shared" si="10"/>
        <v>-1000</v>
      </c>
      <c r="J157" s="21">
        <f t="shared" si="11"/>
        <v>0.9997838048189905</v>
      </c>
    </row>
    <row r="158" spans="1:10" ht="52.5" customHeight="1">
      <c r="A158" s="33" t="s">
        <v>138</v>
      </c>
      <c r="B158" s="95">
        <v>30000</v>
      </c>
      <c r="C158" s="93">
        <v>30000</v>
      </c>
      <c r="D158" s="93">
        <v>0</v>
      </c>
      <c r="E158" s="93">
        <v>0</v>
      </c>
      <c r="F158" s="18">
        <f t="shared" si="8"/>
        <v>0</v>
      </c>
      <c r="G158" s="19" t="e">
        <f t="shared" si="9"/>
        <v>#DIV/0!</v>
      </c>
      <c r="H158" s="109"/>
      <c r="I158" s="20">
        <f t="shared" si="10"/>
        <v>-30000</v>
      </c>
      <c r="J158" s="21">
        <f t="shared" si="11"/>
        <v>0</v>
      </c>
    </row>
    <row r="159" spans="1:10" ht="52.5" customHeight="1">
      <c r="A159" s="125" t="s">
        <v>26</v>
      </c>
      <c r="B159" s="126">
        <f>B161+B162+B160</f>
        <v>710000</v>
      </c>
      <c r="C159" s="126">
        <f>C161+C162+C160</f>
        <v>1164811.15</v>
      </c>
      <c r="D159" s="126">
        <f>D161+D162+D160</f>
        <v>884811.15</v>
      </c>
      <c r="E159" s="126">
        <f>E161+E162+E160</f>
        <v>147585</v>
      </c>
      <c r="F159" s="98">
        <f t="shared" si="8"/>
        <v>-737226.15</v>
      </c>
      <c r="G159" s="99">
        <f t="shared" si="9"/>
        <v>0.1667983049264241</v>
      </c>
      <c r="H159" s="129"/>
      <c r="I159" s="101">
        <f t="shared" si="10"/>
        <v>-1017226.1499999999</v>
      </c>
      <c r="J159" s="102">
        <f t="shared" si="11"/>
        <v>0.12670294236108576</v>
      </c>
    </row>
    <row r="160" spans="1:10" ht="93.75" customHeight="1">
      <c r="A160" s="31" t="s">
        <v>156</v>
      </c>
      <c r="B160" s="93">
        <v>0</v>
      </c>
      <c r="C160" s="93">
        <v>47685</v>
      </c>
      <c r="D160" s="93">
        <v>47685</v>
      </c>
      <c r="E160" s="93">
        <v>47685</v>
      </c>
      <c r="F160" s="18">
        <f t="shared" si="8"/>
        <v>0</v>
      </c>
      <c r="G160" s="19">
        <f t="shared" si="9"/>
        <v>1</v>
      </c>
      <c r="H160" s="110"/>
      <c r="I160" s="20">
        <f t="shared" si="10"/>
        <v>0</v>
      </c>
      <c r="J160" s="21">
        <f t="shared" si="11"/>
        <v>1</v>
      </c>
    </row>
    <row r="161" spans="1:10" ht="58.5" customHeight="1">
      <c r="A161" s="30" t="s">
        <v>139</v>
      </c>
      <c r="B161" s="93">
        <v>560000</v>
      </c>
      <c r="C161" s="93">
        <v>967126.15</v>
      </c>
      <c r="D161" s="93">
        <v>687126.15</v>
      </c>
      <c r="E161" s="93">
        <v>99900</v>
      </c>
      <c r="F161" s="18">
        <f t="shared" si="8"/>
        <v>-587226.15</v>
      </c>
      <c r="G161" s="19">
        <f t="shared" si="9"/>
        <v>0.14538815034182587</v>
      </c>
      <c r="H161" s="109"/>
      <c r="I161" s="20">
        <f t="shared" si="10"/>
        <v>-867226.15</v>
      </c>
      <c r="J161" s="21">
        <f t="shared" si="11"/>
        <v>0.1032957282770195</v>
      </c>
    </row>
    <row r="162" spans="1:10" ht="63" customHeight="1">
      <c r="A162" s="30" t="s">
        <v>115</v>
      </c>
      <c r="B162" s="93">
        <v>150000</v>
      </c>
      <c r="C162" s="93">
        <v>150000</v>
      </c>
      <c r="D162" s="93">
        <v>150000</v>
      </c>
      <c r="E162" s="93">
        <v>0</v>
      </c>
      <c r="F162" s="18">
        <f t="shared" si="8"/>
        <v>-150000</v>
      </c>
      <c r="G162" s="19">
        <f t="shared" si="9"/>
        <v>0</v>
      </c>
      <c r="H162" s="109"/>
      <c r="I162" s="20">
        <f t="shared" si="10"/>
        <v>-150000</v>
      </c>
      <c r="J162" s="21">
        <f t="shared" si="11"/>
        <v>0</v>
      </c>
    </row>
    <row r="163" spans="1:10" s="43" customFormat="1" ht="43.5" customHeight="1">
      <c r="A163" s="120" t="s">
        <v>12</v>
      </c>
      <c r="B163" s="121">
        <f>B106+B107</f>
        <v>533609329.24</v>
      </c>
      <c r="C163" s="121">
        <f>C106+C107</f>
        <v>581543567.5699999</v>
      </c>
      <c r="D163" s="121">
        <f>D106+D107</f>
        <v>353259067.28</v>
      </c>
      <c r="E163" s="121">
        <f>E106+E107</f>
        <v>297273986.53</v>
      </c>
      <c r="F163" s="112">
        <f t="shared" si="8"/>
        <v>-55985080.75</v>
      </c>
      <c r="G163" s="113">
        <f t="shared" si="9"/>
        <v>0.8415183474805895</v>
      </c>
      <c r="H163" s="122"/>
      <c r="I163" s="114">
        <f t="shared" si="10"/>
        <v>-284269581.03999996</v>
      </c>
      <c r="J163" s="115">
        <f t="shared" si="11"/>
        <v>0.5111809382952505</v>
      </c>
    </row>
    <row r="164" spans="1:10" s="34" customFormat="1" ht="37.5" customHeight="1">
      <c r="A164" s="137" t="s">
        <v>110</v>
      </c>
      <c r="B164" s="137"/>
      <c r="C164" s="137"/>
      <c r="D164" s="137"/>
      <c r="E164" s="137"/>
      <c r="F164" s="137"/>
      <c r="G164" s="137"/>
      <c r="H164" s="137"/>
      <c r="I164" s="137"/>
      <c r="J164" s="137"/>
    </row>
    <row r="165" spans="1:10" ht="14.25" customHeight="1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</row>
    <row r="166" spans="1:10" ht="15">
      <c r="A166" s="35"/>
      <c r="B166" s="36"/>
      <c r="C166" s="36"/>
      <c r="D166" s="37"/>
      <c r="E166" s="38"/>
      <c r="F166" s="37"/>
      <c r="G166" s="35"/>
      <c r="H166" s="39"/>
      <c r="I166" s="39"/>
      <c r="J166" s="39"/>
    </row>
    <row r="167" spans="1:10" ht="15">
      <c r="A167" s="35"/>
      <c r="B167" s="36"/>
      <c r="C167" s="36"/>
      <c r="D167" s="37"/>
      <c r="E167" s="38"/>
      <c r="F167" s="37"/>
      <c r="G167" s="35"/>
      <c r="H167" s="39"/>
      <c r="I167" s="39"/>
      <c r="J167" s="39"/>
    </row>
    <row r="168" spans="1:10" ht="15">
      <c r="A168" s="35"/>
      <c r="B168" s="36"/>
      <c r="C168" s="36"/>
      <c r="D168" s="37"/>
      <c r="E168" s="38"/>
      <c r="F168" s="37"/>
      <c r="G168" s="35"/>
      <c r="H168" s="39"/>
      <c r="I168" s="39"/>
      <c r="J168" s="39"/>
    </row>
    <row r="169" spans="1:7" ht="15">
      <c r="A169" s="35"/>
      <c r="B169" s="36"/>
      <c r="C169" s="36"/>
      <c r="D169" s="37"/>
      <c r="E169" s="38"/>
      <c r="F169" s="37"/>
      <c r="G169" s="35"/>
    </row>
    <row r="170" spans="1:7" ht="15">
      <c r="A170" s="35"/>
      <c r="B170" s="36"/>
      <c r="C170" s="36"/>
      <c r="D170" s="37"/>
      <c r="E170" s="38"/>
      <c r="F170" s="37"/>
      <c r="G170" s="35"/>
    </row>
    <row r="171" spans="1:7" ht="15">
      <c r="A171" s="35"/>
      <c r="B171" s="36"/>
      <c r="C171" s="36"/>
      <c r="D171" s="37"/>
      <c r="E171" s="38"/>
      <c r="F171" s="37"/>
      <c r="G171" s="35"/>
    </row>
    <row r="172" spans="1:7" ht="15">
      <c r="A172" s="35"/>
      <c r="B172" s="36"/>
      <c r="C172" s="36"/>
      <c r="D172" s="37"/>
      <c r="E172" s="38"/>
      <c r="F172" s="37"/>
      <c r="G172" s="35"/>
    </row>
    <row r="173" spans="1:7" ht="15">
      <c r="A173" s="35"/>
      <c r="B173" s="36"/>
      <c r="C173" s="36"/>
      <c r="D173" s="37"/>
      <c r="E173" s="38"/>
      <c r="F173" s="37"/>
      <c r="G173" s="35"/>
    </row>
    <row r="174" spans="1:7" ht="15">
      <c r="A174" s="35"/>
      <c r="B174" s="36"/>
      <c r="C174" s="36"/>
      <c r="D174" s="37"/>
      <c r="E174" s="38"/>
      <c r="F174" s="37"/>
      <c r="G174" s="35"/>
    </row>
    <row r="175" spans="1:7" ht="15">
      <c r="A175" s="35"/>
      <c r="B175" s="36"/>
      <c r="C175" s="36"/>
      <c r="D175" s="37"/>
      <c r="E175" s="38"/>
      <c r="F175" s="37"/>
      <c r="G175" s="35"/>
    </row>
    <row r="176" spans="1:7" ht="15">
      <c r="A176" s="35"/>
      <c r="B176" s="36"/>
      <c r="C176" s="36"/>
      <c r="D176" s="37"/>
      <c r="E176" s="38"/>
      <c r="F176" s="37"/>
      <c r="G176" s="35"/>
    </row>
    <row r="177" spans="1:7" ht="15">
      <c r="A177" s="35"/>
      <c r="B177" s="36"/>
      <c r="C177" s="36"/>
      <c r="D177" s="37"/>
      <c r="E177" s="38"/>
      <c r="F177" s="37"/>
      <c r="G177" s="35"/>
    </row>
    <row r="178" spans="1:7" ht="15">
      <c r="A178" s="35"/>
      <c r="B178" s="36"/>
      <c r="C178" s="36"/>
      <c r="D178" s="37"/>
      <c r="E178" s="38"/>
      <c r="F178" s="37"/>
      <c r="G178" s="35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spans="1:7" ht="15">
      <c r="A7042" s="35"/>
      <c r="B7042" s="36"/>
      <c r="C7042" s="36"/>
      <c r="D7042" s="37"/>
      <c r="E7042" s="38"/>
      <c r="F7042" s="37"/>
      <c r="G7042" s="35"/>
    </row>
    <row r="7043" spans="1:7" ht="15">
      <c r="A7043" s="35"/>
      <c r="B7043" s="36"/>
      <c r="C7043" s="36"/>
      <c r="D7043" s="37"/>
      <c r="E7043" s="38"/>
      <c r="F7043" s="37"/>
      <c r="G7043" s="35"/>
    </row>
    <row r="7044" spans="1:7" ht="15">
      <c r="A7044" s="35"/>
      <c r="B7044" s="36"/>
      <c r="C7044" s="36"/>
      <c r="D7044" s="37"/>
      <c r="E7044" s="38"/>
      <c r="F7044" s="37"/>
      <c r="G7044" s="35"/>
    </row>
    <row r="7045" spans="1:7" ht="15">
      <c r="A7045" s="35"/>
      <c r="B7045" s="36"/>
      <c r="C7045" s="36"/>
      <c r="D7045" s="37"/>
      <c r="E7045" s="38"/>
      <c r="F7045" s="37"/>
      <c r="G7045" s="35"/>
    </row>
    <row r="7046" spans="1:7" ht="15">
      <c r="A7046" s="35"/>
      <c r="B7046" s="36"/>
      <c r="C7046" s="36"/>
      <c r="D7046" s="37"/>
      <c r="E7046" s="38"/>
      <c r="F7046" s="37"/>
      <c r="G7046" s="35"/>
    </row>
    <row r="7047" spans="1:7" ht="15">
      <c r="A7047" s="35"/>
      <c r="B7047" s="36"/>
      <c r="C7047" s="36"/>
      <c r="D7047" s="37"/>
      <c r="E7047" s="38"/>
      <c r="F7047" s="37"/>
      <c r="G7047" s="35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</sheetData>
  <sheetProtection/>
  <mergeCells count="11">
    <mergeCell ref="E4:E5"/>
    <mergeCell ref="A2:J2"/>
    <mergeCell ref="F4:G4"/>
    <mergeCell ref="I4:J4"/>
    <mergeCell ref="F1:J1"/>
    <mergeCell ref="A3:J3"/>
    <mergeCell ref="A164:J165"/>
    <mergeCell ref="A4:A5"/>
    <mergeCell ref="B4:B5"/>
    <mergeCell ref="C4:C5"/>
    <mergeCell ref="D4:D5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59" r:id="rId1"/>
  <rowBreaks count="5" manualBreakCount="5">
    <brk id="34" max="9" man="1"/>
    <brk id="55" max="9" man="1"/>
    <brk id="71" max="9" man="1"/>
    <brk id="117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2021-07-12T08:16:43Z</cp:lastPrinted>
  <dcterms:created xsi:type="dcterms:W3CDTF">2006-09-07T13:25:24Z</dcterms:created>
  <dcterms:modified xsi:type="dcterms:W3CDTF">2021-07-12T08:17:16Z</dcterms:modified>
  <cp:category/>
  <cp:version/>
  <cp:contentType/>
  <cp:contentStatus/>
</cp:coreProperties>
</file>