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2 рік\Програми\Культурно-мистецька\"/>
    </mc:Choice>
  </mc:AlternateContent>
  <bookViews>
    <workbookView xWindow="0" yWindow="0" windowWidth="21570" windowHeight="8970"/>
  </bookViews>
  <sheets>
    <sheet name="культурна" sheetId="1" r:id="rId1"/>
    <sheet name="туризм" sheetId="2" r:id="rId2"/>
    <sheet name="археологія" sheetId="3" r:id="rId3"/>
  </sheets>
  <definedNames>
    <definedName name="_xlnm.Print_Area" localSheetId="0">культурна!$A$1:$H$71</definedName>
  </definedNames>
  <calcPr calcId="162913"/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10" i="1"/>
  <c r="I48" i="1" l="1"/>
  <c r="I40" i="1"/>
  <c r="I39" i="1"/>
  <c r="I29" i="1" l="1"/>
  <c r="I27" i="1"/>
  <c r="I26" i="1"/>
  <c r="I25" i="1"/>
  <c r="I28" i="1" l="1"/>
  <c r="I50" i="1"/>
  <c r="I19" i="1" l="1"/>
  <c r="I20" i="1"/>
  <c r="I22" i="1"/>
  <c r="I49" i="1"/>
  <c r="I63" i="1"/>
  <c r="I68" i="1" l="1"/>
  <c r="L68" i="1" s="1"/>
  <c r="J68" i="1"/>
  <c r="I67" i="1"/>
  <c r="L67" i="1" s="1"/>
  <c r="I65" i="1"/>
  <c r="I64" i="1"/>
  <c r="I62" i="1"/>
  <c r="I61" i="1"/>
  <c r="L61" i="1" s="1"/>
  <c r="I60" i="1"/>
  <c r="I55" i="1"/>
  <c r="L55" i="1" s="1"/>
  <c r="I52" i="1"/>
  <c r="J48" i="1"/>
  <c r="J47" i="1"/>
  <c r="I47" i="1"/>
  <c r="I43" i="1"/>
  <c r="L41" i="1"/>
  <c r="J40" i="1"/>
  <c r="J39" i="1"/>
  <c r="L39" i="1" s="1"/>
  <c r="L38" i="1"/>
  <c r="I36" i="1"/>
  <c r="L31" i="1"/>
  <c r="L29" i="1"/>
  <c r="L27" i="1"/>
  <c r="L25" i="1"/>
  <c r="I24" i="1"/>
  <c r="J18" i="1"/>
  <c r="J71" i="1" s="1"/>
  <c r="I18" i="1"/>
  <c r="I15" i="1"/>
  <c r="I14" i="1"/>
  <c r="I9" i="1"/>
  <c r="L9" i="1" s="1"/>
  <c r="L66" i="1"/>
  <c r="L65" i="1"/>
  <c r="L64" i="1"/>
  <c r="L63" i="1"/>
  <c r="L62" i="1"/>
  <c r="L60" i="1"/>
  <c r="L59" i="1"/>
  <c r="L58" i="1"/>
  <c r="L57" i="1"/>
  <c r="L56" i="1"/>
  <c r="L54" i="1"/>
  <c r="L53" i="1"/>
  <c r="L52" i="1"/>
  <c r="L51" i="1"/>
  <c r="L50" i="1"/>
  <c r="L49" i="1"/>
  <c r="L48" i="1"/>
  <c r="L46" i="1"/>
  <c r="L45" i="1"/>
  <c r="L44" i="1"/>
  <c r="L43" i="1"/>
  <c r="L42" i="1"/>
  <c r="L40" i="1"/>
  <c r="L37" i="1"/>
  <c r="L36" i="1"/>
  <c r="L35" i="1"/>
  <c r="L34" i="1"/>
  <c r="L33" i="1"/>
  <c r="L32" i="1"/>
  <c r="L30" i="1"/>
  <c r="L28" i="1"/>
  <c r="L26" i="1"/>
  <c r="L24" i="1"/>
  <c r="L23" i="1"/>
  <c r="L22" i="1"/>
  <c r="L21" i="1"/>
  <c r="L20" i="1"/>
  <c r="L19" i="1"/>
  <c r="L17" i="1"/>
  <c r="L16" i="1"/>
  <c r="L15" i="1"/>
  <c r="L14" i="1"/>
  <c r="L13" i="1"/>
  <c r="L12" i="1"/>
  <c r="L11" i="1"/>
  <c r="L10" i="1"/>
  <c r="L47" i="1" l="1"/>
  <c r="L18" i="1"/>
  <c r="L71" i="1" s="1"/>
  <c r="I71" i="1"/>
  <c r="G71" i="1"/>
</calcChain>
</file>

<file path=xl/sharedStrings.xml><?xml version="1.0" encoding="utf-8"?>
<sst xmlns="http://schemas.openxmlformats.org/spreadsheetml/2006/main" count="406" uniqueCount="184">
  <si>
    <t>Назва заходу</t>
  </si>
  <si>
    <t>Орієнтовні строки</t>
  </si>
  <si>
    <t>Сума, грн.</t>
  </si>
  <si>
    <t>Напрямок використання бюджетних коштів</t>
  </si>
  <si>
    <t>№п/п</t>
  </si>
  <si>
    <t>Управління культури і туризму</t>
  </si>
  <si>
    <t xml:space="preserve">Календарний план проведення заходів </t>
  </si>
  <si>
    <t>Учасники заходу</t>
  </si>
  <si>
    <t>Організатори заходу</t>
  </si>
  <si>
    <t>Планова вартість заходу, грн.</t>
  </si>
  <si>
    <t>Начальник управління культури і туризму</t>
  </si>
  <si>
    <t>Т.Ф.Бассак</t>
  </si>
  <si>
    <t xml:space="preserve">міської цільової Програми розвитку туризму </t>
  </si>
  <si>
    <t>на 2020 рік</t>
  </si>
  <si>
    <t xml:space="preserve">міської Програми розвитку культури, мистецтва і охорони культурної спадщини </t>
  </si>
  <si>
    <t>міської цільової Програмипроведення археологічних досліджень в місті Ніжині</t>
  </si>
  <si>
    <t xml:space="preserve">Відзначення Дня Соборності України </t>
  </si>
  <si>
    <t>управління культури і туризму</t>
  </si>
  <si>
    <t>придбання квітів</t>
  </si>
  <si>
    <t>Відзначення Міжнародного дня пам'яті жертв Голокосту</t>
  </si>
  <si>
    <t>управління культури і труризму</t>
  </si>
  <si>
    <t xml:space="preserve">управління культури і туризму </t>
  </si>
  <si>
    <t>лютий</t>
  </si>
  <si>
    <t>управління культури і туризму, МБК</t>
  </si>
  <si>
    <t>травень</t>
  </si>
  <si>
    <t xml:space="preserve">квітень </t>
  </si>
  <si>
    <t>Відзначення Міжнародного дня пам’яті жертв радіаційних аварій і катастроф. День Чорнобильської трагедії</t>
  </si>
  <si>
    <t>липень</t>
  </si>
  <si>
    <t>серпень</t>
  </si>
  <si>
    <t xml:space="preserve">Проведення загальноміського культурно-мистецького заходу Івана Купала, Фестивалю історичного гончарства </t>
  </si>
  <si>
    <t>вересень</t>
  </si>
  <si>
    <t>Проведення міського фестивалю «Його величність ніжинський огірок»</t>
  </si>
  <si>
    <t>січень</t>
  </si>
  <si>
    <t xml:space="preserve">Відзначення Дня захисника України  </t>
  </si>
  <si>
    <t>жовтень</t>
  </si>
  <si>
    <t xml:space="preserve">Відзначення Всеукраїнського дня працівників культури та майстрів народного  мистецтва
</t>
  </si>
  <si>
    <t>листопад</t>
  </si>
  <si>
    <t xml:space="preserve">Відзначення Дня вшанування учасників ліквідації наслідків аварії на Чорнобильській атомній електростанції </t>
  </si>
  <si>
    <t>грудень</t>
  </si>
  <si>
    <t>Відзначення Дня Збройних Сил України</t>
  </si>
  <si>
    <t>Відзначення Всеукраїнського дня бібліотек</t>
  </si>
  <si>
    <t>Відзначення Дня Гідності та Свободи</t>
  </si>
  <si>
    <t>березень</t>
  </si>
  <si>
    <t>Відзначення Міжнародного дня театру</t>
  </si>
  <si>
    <t>управління культури і туризму, ЦБС</t>
  </si>
  <si>
    <t>червень</t>
  </si>
  <si>
    <t>представники влади, громадські діячі</t>
  </si>
  <si>
    <t>Відзначення Міжнародного дня музеїв. Проведення "Музейної ночі".</t>
  </si>
  <si>
    <t>управління культури і туризму, краєзнавчий музей ім. І. Спаського</t>
  </si>
  <si>
    <t>Відзначення Дня скорботи і вшанування пам'яті жертв війни в Україні</t>
  </si>
  <si>
    <t>Проведення свята – День вишиванки</t>
  </si>
  <si>
    <t>Відзначення Дня Конституції України</t>
  </si>
  <si>
    <t>управліня культури і туризму</t>
  </si>
  <si>
    <t>Святкування Міжнаро́дного жіно́чого дня</t>
  </si>
  <si>
    <t>протягом року</t>
  </si>
  <si>
    <t>художники, музиканти, літератори Ніжина</t>
  </si>
  <si>
    <t>Вшанування історичних постатей, дат та ювілеїв</t>
  </si>
  <si>
    <t>оплата транспортних послуг</t>
  </si>
  <si>
    <t>Проведення святкування Дня міста</t>
  </si>
  <si>
    <t>управління культури і туризму, краєзнавчий музей ім. І. Спаського, МБК</t>
  </si>
  <si>
    <t>День Святого Миколая. Проведення відкриття новорічної ялинки</t>
  </si>
  <si>
    <t>художники, митці міста</t>
  </si>
  <si>
    <t>управління культури і туризму, краєзнавчий музей ім. І.Спаського</t>
  </si>
  <si>
    <t>Відзначення Дня художника</t>
  </si>
  <si>
    <t>музиканти, вокалісти міста</t>
  </si>
  <si>
    <t>Всього:</t>
  </si>
  <si>
    <t xml:space="preserve">придбання квітів </t>
  </si>
  <si>
    <t>місцеві письменники, поети, експертна рада з питань кноговидання</t>
  </si>
  <si>
    <t>творчі колективи</t>
  </si>
  <si>
    <t>кошти інших джерел</t>
  </si>
  <si>
    <t>-</t>
  </si>
  <si>
    <t>Ніжинська міська ЦБС</t>
  </si>
  <si>
    <t>уравління культури і туизму</t>
  </si>
  <si>
    <t>управління культури і туризм</t>
  </si>
  <si>
    <t>Творчий проект: "Мистецька премія"</t>
  </si>
  <si>
    <t>Проведення культурно-мистецького заходу "Ми українці"</t>
  </si>
  <si>
    <t>березень, травень</t>
  </si>
  <si>
    <t xml:space="preserve">Відзначення Дня пам'яті 
захисників України, які загинули в боротьбі за незалежність,
суверенітет і територіальну цілісність України </t>
  </si>
  <si>
    <t>Відзначення Дня Європи - фестивальна програма, мистецький простір (фото-сушка, вуличне полотнище євроцінностей); проведення міжнародної конференції "Європейська інтеграція"</t>
  </si>
  <si>
    <t>Проведення міського етапу обласного конкурсу  «Кращий читач області»</t>
  </si>
  <si>
    <t>Січень</t>
  </si>
  <si>
    <t>Проведення культурно-мистецького свята "Різдвяний вертеп"</t>
  </si>
  <si>
    <t>Реалізація проекту "Літературно-мистецький Ніжин"</t>
  </si>
  <si>
    <t xml:space="preserve">Проведення загальноміського конкурсу професійної майстерності «Людина року»
</t>
  </si>
  <si>
    <t xml:space="preserve"> виготовлення (придбання) друкованої продукції</t>
  </si>
  <si>
    <t>громадські діячі, представники влади, нацковці, студентська молодь</t>
  </si>
  <si>
    <t>Проведення відкритого фестивалю-конкурсу музичного мистецтва ім. Івана Синиці "Пливи, мій віночку"</t>
  </si>
  <si>
    <t>Участь творчих колективів у всеукраїнських та міжнародних фестивалях, конкурсах, які не підпорядковані управлінню культури і туризму</t>
  </si>
  <si>
    <t>Підтримка творчих колективів, які не підпорядковані управлінню культури і туризму</t>
  </si>
  <si>
    <t>на 2022 рік</t>
  </si>
  <si>
    <t>виготовлення "Календаря знаменних та пам’ятних дат м. Ніжина на 2022 рік"</t>
  </si>
  <si>
    <t>Відзначення 104-річниці подвигу Героїв Крут</t>
  </si>
  <si>
    <t xml:space="preserve">Відзначення Дня вшанування учасників бойових дій на території інших держав і 32-ї річниці виведення військ колишнього СРСР з Республіки Афганістан </t>
  </si>
  <si>
    <t xml:space="preserve">Відзначення 208-річниці з дня народження видатного українського поета Т.Г. Шевченка </t>
  </si>
  <si>
    <t xml:space="preserve">Відзначення 161-річниці з дня перепоховання Т.Г. Шевченка </t>
  </si>
  <si>
    <t xml:space="preserve">Відзначення 79-ї річниці з дня визволення міста Ніжина від фашистських загарбників 
</t>
  </si>
  <si>
    <t>Проведення Всеукраїнської наукової конференції «Поступ української історіографії у ХХ ст.: концептуальні новації, зміни парадигми, методологічні деформації, корпоративні утворення, долі науковців», присвяченої 100-річчю створення Ніжинської науково-дослідної кафедри історії культури та мови</t>
  </si>
  <si>
    <t>управління культури і туризму, Ніжинський краєзнавчий музей ім. І. Спаського</t>
  </si>
  <si>
    <t>Проведення культурно-мистецького заходу "Ніжин о’Жив"</t>
  </si>
  <si>
    <t xml:space="preserve">Відзначення Дня Державного Прапора України та 31-річниці незалежності України  </t>
  </si>
  <si>
    <t>Відзначення 168-річниці з дня народження першої народної артистки України Марії Заньковецької</t>
  </si>
  <si>
    <t>Відзначення 89-річниці пам’яті жертв Голодомору</t>
  </si>
  <si>
    <t>Проведення новорічних дитячих ранків</t>
  </si>
  <si>
    <t>Проведення новорічних вечорів</t>
  </si>
  <si>
    <t>Проведення ХХХІ Міжнародної науково-практичної конференції «Нові дослідження пам’яток козацької доби в Україні»</t>
  </si>
  <si>
    <t>березень, жовтень</t>
  </si>
  <si>
    <t>лютий, червень</t>
  </si>
  <si>
    <t>проведення VІІ Спаських Міжнародних наукових читань, присвячених 130-річчю від дня народження Є.Ю. Спаської</t>
  </si>
  <si>
    <t xml:space="preserve">Видання друкованої продукції, книг, музейнийх видань, каталогів, альбомів, збірників, брошур, тощо;
Видання художньої, документальної,  мемуарної літератури місцевих авторів </t>
  </si>
  <si>
    <t xml:space="preserve"> травень</t>
  </si>
  <si>
    <t>Відзначення 125-річчя заснування в Ніжині публічної бібліотеки</t>
  </si>
  <si>
    <t xml:space="preserve"> жовтень</t>
  </si>
  <si>
    <t xml:space="preserve">Відзначення 80-річчя Ніжинської дитячої музичної школи  </t>
  </si>
  <si>
    <t>управління культури і туризму, дитяча музична школа</t>
  </si>
  <si>
    <t>музиканти, вокалісти</t>
  </si>
  <si>
    <t>управління культури і туризму, ДМШ</t>
  </si>
  <si>
    <t xml:space="preserve"> Святкування з нагоди 25-річчя з часу заснування Зразкового аматорського ансамблю народного танцю «Квіти України» Ніжинської ДХШ</t>
  </si>
  <si>
    <t xml:space="preserve">ХІІІ міський конкурс юних композиторів «Музичні фантазії» </t>
  </si>
  <si>
    <t>хореографічні колективи, громадськість міста</t>
  </si>
  <si>
    <t>управління культури і туризму, ДХШ</t>
  </si>
  <si>
    <t xml:space="preserve">територіальна громада </t>
  </si>
  <si>
    <t>Проведення "Щоденників пам’яті" - вечорів пам’яті, присвячених уславленим ніжинцям</t>
  </si>
  <si>
    <t>творчі аматорські колективи міста та ТГ, області, країни</t>
  </si>
  <si>
    <t>Святкування ювілейного 20 випуску Ніжинської ДХШ</t>
  </si>
  <si>
    <t>територіальна громада</t>
  </si>
  <si>
    <t>музиканти, художники, вокалісти, літератори, територіальна громада</t>
  </si>
  <si>
    <t>придбання сувенірів - канцтоварів - 1030,00; грамот - 200,00</t>
  </si>
  <si>
    <t>травень, протягом року</t>
  </si>
  <si>
    <t>Святкові заходи з нагоди  15-річчя з часу заснування шумового оркестру «Світанок»  Ніжинської ДХШ</t>
  </si>
  <si>
    <t>Проведення "Мистецьких рандеву"</t>
  </si>
  <si>
    <t>учнівська та студентська молодь, літературознавці, письменники, поети, мистецька спільнота</t>
  </si>
  <si>
    <t xml:space="preserve">придбання тканини - 2000,00;  канцтоварів - 1000,00; стійка для світлового оснащення 10500,00; послуги по світловому забезпеченню заходу - 8000,00 </t>
  </si>
  <si>
    <t>придбання реквізиту - 2000,00, театрального гриму - 2000,00</t>
  </si>
  <si>
    <t>придбання реквізиту - 4000,00</t>
  </si>
  <si>
    <t>придбання європрапорців -1000,00</t>
  </si>
  <si>
    <t xml:space="preserve">Виготовлення (придбання) видань – збірника матеріалів Всеукраїнської наукової конференції (50 прим. х 156 грн. = 7800 грн.); Виготовлення (придбання) програми Всеукраїнської наукової конференції (50 прим. х 18 грн. = 900 грн.)
</t>
  </si>
  <si>
    <t>Придбання костюму "Коза" - 1100,00; вертепної зірки - 3000,00; каркасні світлодіодні фігури - 5900,00</t>
  </si>
  <si>
    <t>придбання квітів - 2000,00; фоторамки - 2000,00, подяк - 500,00</t>
  </si>
  <si>
    <t xml:space="preserve">придбання реквізиту та бутафорії - 10000,00; будматеріалів для виготовлення фотозони - 8000,00; банеру - 10000,00 </t>
  </si>
  <si>
    <t>проведення ІІІ Всеукраїнського музейного форуму</t>
  </si>
  <si>
    <t>Проведення фестивалів, конкурсів, свят, вечорів, акцій, форумів</t>
  </si>
  <si>
    <t>територіальна громада, творча спільнота</t>
  </si>
  <si>
    <t xml:space="preserve">придбання сценічних костюмів 38160,00; взуття - 30000,00; музичних інструментів - 40000,00 </t>
  </si>
  <si>
    <t xml:space="preserve">Відзначення Дня Героїв Небесної Сотні </t>
  </si>
  <si>
    <t>територіальна громада, мистецька спільнота</t>
  </si>
  <si>
    <t>управліня культури і туризму, краєзнавчий музей ім. І. Спаського</t>
  </si>
  <si>
    <t xml:space="preserve">управління культури і туризму, МБК </t>
  </si>
  <si>
    <t>територіальна громада, громадські діячі, представники влади, нацковці, студентська молодь</t>
  </si>
  <si>
    <t>Відзначення ювілею народного аматорського  фольклорного гуту "Червона калина" МБК</t>
  </si>
  <si>
    <t>придбання квітів -4320,00; сувенірів - 10000,00; статуеток - 3000,00; виготовлення програм - 1000,00; послуги з харчування - 15000,00</t>
  </si>
  <si>
    <t xml:space="preserve">придбання квітів - 4500,00; статуеток - 6000,00;  виготовлення оригінальних дипломів - 4500,00; запрошень - 500,00; фото-рамок для оформлення дипломів - 2400; канцтоварів (папір гофрований, матеріал фольгований, фарба, та інше) - 600,00   
</t>
  </si>
  <si>
    <t>придбання квітів1500; грамот 500,00</t>
  </si>
  <si>
    <t xml:space="preserve">придбання квітів -1000,00; реквізиту - 2000,00
</t>
  </si>
  <si>
    <t>придбання квітів500,00 грн., прапори для урочистостей 4 шт. х 480,00 =1920,00</t>
  </si>
  <si>
    <t>придбання: квітів (500,00 грн.), грамоти, оригінальних подяк - 1000,00 грн., програм -600,00 грн., стилізованих сценічних костюмів 15000,00, сценічного взуття - 10000,00 грн.; оплата послуг: звукової - 20900,00 та світлової апаратури - 12100,00 грн., встановлення сцени 10000,00 грн.,  з організаційного забезпечення проведення заходу,  концертно-розважальних програм - 40000,00 грн.; турнікетів -2000,00</t>
  </si>
  <si>
    <t>придбання квітів, - 500,00, подарунків-сувенірів - 2000,00; грамот, подяк - 500,00</t>
  </si>
  <si>
    <t xml:space="preserve">придбання квітів (2000,00), реквізиту для виготовлення фотозони - 6000,00; банеру - 8000,00 </t>
  </si>
  <si>
    <t xml:space="preserve">придбання грамот - 200,00; статуеток - 800,00; призів - 900,00; сувенірів 1000,00 канцтоварів - 100,00 </t>
  </si>
  <si>
    <t xml:space="preserve">придбання квітів - 5000,00; статуеток - 4000,00;  виготовлення (придбання) оригінальних дипломів - 500,00; фоторамок - 1500,00; запрошень - 500,00; канцтоварів (папір, матеріал фольгований, папір гофрований, скотч, фарба, оргаліт,  та інше) - 1000,00; стійки для червоної доріжки - 30000,00; світлодіодних прожекторів (голови (2 шт. х 19900,00=39800,00)  </t>
  </si>
  <si>
    <t xml:space="preserve">придбання квітів - 500,00; придбання cценічнічних костюмів для гурту "Червона калина" - 50000,00 з нагоди ювілею </t>
  </si>
  <si>
    <t xml:space="preserve">виготовлення (придбання) періодичних видань – збірника наукових праць «Ніжинська старовина» (70 прим. х 215 грн. = 15050 грн.), Виготовлення (придбання) програми (70 прим. х 27 грн. = 1890 грн.), придбання канцелярських товарів і сувенірів (35 комплектів х 67 грн. = 2345 грн.), Оплата послуг із проживання 10 учасників у готелі (6 номерів, 10 осіб, 3400 грн.), Оплата транспортних послуг (поїздка ніжинської делегації до м. Батурин, 200 км х 17 грн./км = 3400,00)
</t>
  </si>
  <si>
    <t>придбання дипломів - 500,00; квітів - 2000,00;  друкованої продукції 500,00; оплата послуг з харчування - 6000,00</t>
  </si>
  <si>
    <t>Виготовлення (придбання) афіш та запрошень - 200,00; грамот - 800,00; квітів - 340,00; сувенірів - 11000,00; придбання музичних інструментів (шумові - 16000),  баян - 19800,00) для нагородження з нагоди ювілею</t>
  </si>
  <si>
    <t>Придбання сценічних костюмів для учасників шумового оркестру «Світанок»  Ніжинської ДХШ для нагородження з нагоди ювілею</t>
  </si>
  <si>
    <t>придбання квітів - 3500,00, грамот 1050,00, сувенірів - 12000, придбання музичних інструментів для нагородження кращих творчих колективів міста з нагоди свята - 28450,00</t>
  </si>
  <si>
    <t xml:space="preserve">придбання сценічних новорічних костюмів - 25000,00, будматерівалів для виготовлення новорічних декорацій - 20000,00, реквізиту  -5000,00; солодощів (цукерки) - 5000,00  для вручення учасникам конкурсно - розважальної програми </t>
  </si>
  <si>
    <t>придбання реквізиту і бутафорії (світлодіодні гірлянди, стрічки для концертної зали, каркасні фігури та інше) - 10000,00; тканини - 10000,00; будматеріалів для виготовлення дитячої рекреаційної фотозони - 10000,00</t>
  </si>
  <si>
    <t>Придбання квітів - 300,00; придбання сценічних костюмів учасникам зразкового аматорського ансамблю народного танцю «Квіти України» Ніжинської ДХШ для нагородження з нагоди ювілейної дати</t>
  </si>
  <si>
    <t xml:space="preserve">придбання квітів - 1000,00, подарунків - 4700,00, грамот - 500,00 </t>
  </si>
  <si>
    <t>придбання грамот - 1000,00; придбання квітів - 400,00, виготовлення ювілейного буклету - 10000,00</t>
  </si>
  <si>
    <t xml:space="preserve">придбання реквізиту (театральний грим - 5000,00; придбання скрапленого газу - 1000,00; придбання світлодіодних прожекторів (голови (2 шт.х19900,00=39800, 1 шт.х18300,00);  оплата послуг: концертної програми  - 15000,00; оренди світлової апаратури - 12100,00  </t>
  </si>
  <si>
    <t xml:space="preserve">виготовлення (придбання) буклету "Ніжинська міська центральна бібліотека - 125" (100 примірн. 2000,00); придбання грамот - 90,00; фоторамок - 1080; квітів 500,00; екосумок з логотипом (50 шт. х 80,00 = 4000,00; придбання подарунку (стіл для малювання піском з підсвіткою 100х60 см. 6000); </t>
  </si>
  <si>
    <t xml:space="preserve">придбання: реквізиту (шпагат, скоч, та інше) - 1900,00; подарунків - 15000,00; подяк - 1000,00; дипломів - 500,00; оплата послуг: з організації концертно-розважальної програми - 12100,00; з перевезення, встановлення, монтажу і демонтажу сцени - 10000,00
</t>
  </si>
  <si>
    <t>придбання квітів - 2000; картини для нагородження з нагоди пам’ятних дат - 15000,00; афіш - 500,00</t>
  </si>
  <si>
    <t>Проведення "Мистецьких діалогів" - організація персональних виставок, творчих зустрічей, мистецьких проєктів, акцій, концертів</t>
  </si>
  <si>
    <t>виготовлення програм - 1000,00; збірників - 5000,00; періодичних видань, довідників - 4000,00; меморіальних дошок - 10000,00; інформаційних табличок - 5000,00</t>
  </si>
  <si>
    <t>Додаток до Програми розвитку культури, мистецтва і охорони культурної спадщини на 2022 рік</t>
  </si>
  <si>
    <t>придбання оригінальних дипломів - 3000,00; квітів - 2000,00; канцтоварів - 2000,00; реквізиту, кубків, статуеток - 5000,00; сувенірів - 5000,00; банерів - 30000,00; афіш - 3000,00; оплата послуг з харчування - 30000,00 грн. (кава-брейк 100 х 60,00 = 6000,00, обід 100 х 240,00 = 24000,00 грн.) та проживання - 30000,00 членів журі, делегацій, запрошених гостей: (люкс -10 х 750,00 = 7500,00, 2-місний 17 х 600,00 =10200,00, 3-місний 15 х 820,00 = 12300,00)</t>
  </si>
  <si>
    <t>творчі аматорські колективи міста та ТГ регіону</t>
  </si>
  <si>
    <t>придбання квітів - 500,00; оплата транспортних послуги для здійснення перевезення делегації від міста Ніжина в с. Крути для участі в урочистому мітингу-реквіємі  - 2500,00</t>
  </si>
  <si>
    <t>Виготовлення (придбання) періодичних видань – збірника наукових праць (50 прим. х 267 грн. = 13350 грн.); Виготовлення (придбання) програми (50 прим. х 27 грн. = 1350 грн.);Придбання канцелярських товарів і сувенірів (25 комплектів х 67 грн. = 1675 грн.); Оплата послуг із проживання 20 учасників у готелі (11 номерів, 20 осіб, 6520 грн.); оплата транспортних послуг (м. Прилуки, с. Густинь - 2635,00).</t>
  </si>
  <si>
    <t>Відзначення Дня пам’яті та примирення, Дня перемоги над нацизмом у Другій світовій війні - 77- річчя Великої Перемоги</t>
  </si>
  <si>
    <t>придбання реквізиту (стрічка, мішки для конкурсів,  штучні квіти, тканина, шпагат, та інше для оформлення «опудала», «марени», сцени, човна, пристані, брички, та інше) - 5500,00; подарунків для учасників конкурсно-розважальної програми - 2000,00; канцприладдя (скотч, гофрований папір, буд.степлер, шпагат, скоби та інше) - 1000,00; Послуги по світловому забезпеченню - 12105,00; встановленню сцени - 10000,00;,  з організаційного забезпечення проведення концертно-розважальної програми - 10000,00; по встановленню біо-туалетів (мобільні туалетні кабіни) (4 шт.) - 2000,00; з виготовлення, монтажу і демонтажу «пристані» - 5000,00; із завезення дров для багаття, зі встановлення контейнерів для сміття (4 шт.); зі встановлення турнікетів - 2000,00; із завезення і розташування дерев’яних балок 10 шт. - 3000,00</t>
  </si>
  <si>
    <t>Виготовлення (придбання) періодичних видань – збірника наукових праць «Український технічний музей: історія, досвід, перспективи» (Вип. 10):
150 прим. х 185 грн. = 27750; Виготовлення (придбання) програми 150 прим. х 27 грн. = 4050; придбання канцелярських товарів - 11550; Придбання сувенірів для запрошених гостей 20 комплектів х 225 грн. = 4500; оплата послуг із проживання 20 запрошених гостей у готелі - 11 номерів, 20 осіб, 6520,00 грн.: 1-місний номер (3 х 500,00 = 1500,00 (3 особи)), 2-місний номер (7 х 600,00 = 4200,00 (14 осіб), 3-місний номер (1 х 820,00 = 820,00 (3 особи); Оплата транспортних послуг 7900,00 грн.: оплата трансферів 2 х 200,00 = 400,00; виїзд делегації до с. Пам’ятне (60 км х 35,00 + 4 год. очікування (простій) х 500,00 = 4100,00 грн.) та до с. Заньки (40 км х 35,00 + 4 год. очікування (простій) х 500,00 = 3400,00 грн.); оплата послуг харчування учасників форуму - 144000: кава-брейк - 150 учасників х 60,00 = 9000,00; обід 150 учасників х 450,00 х 2 дн. = 135000,00.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</si>
</sst>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₴"/>
  </numFmts>
  <fonts count="10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204"/>
    </font>
    <font>
      <sz val="16"/>
      <color theme="1"/>
      <name val="Calibri"/>
      <family val="2"/>
      <charset val="1"/>
    </font>
    <font>
      <b/>
      <sz val="16"/>
      <color theme="1"/>
      <name val="Calibri"/>
      <family val="2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0" fillId="0" borderId="2" xfId="0" applyBorder="1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7" fillId="0" borderId="0" xfId="0" applyFont="1" applyAlignment="1">
      <alignment wrapText="1"/>
    </xf>
    <xf numFmtId="0" fontId="5" fillId="0" borderId="0" xfId="0" applyFont="1" applyAlignment="1">
      <alignment horizontal="center" vertical="top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3" xfId="0" applyFont="1" applyBorder="1" applyAlignment="1">
      <alignment vertical="top" wrapText="1"/>
    </xf>
    <xf numFmtId="0" fontId="7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3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3" fontId="8" fillId="0" borderId="1" xfId="0" applyNumberFormat="1" applyFont="1" applyBorder="1" applyAlignment="1">
      <alignment horizontal="center" vertical="top"/>
    </xf>
    <xf numFmtId="0" fontId="8" fillId="0" borderId="0" xfId="0" applyFont="1"/>
    <xf numFmtId="0" fontId="8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wrapText="1"/>
    </xf>
    <xf numFmtId="0" fontId="9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vertical="top" wrapText="1"/>
    </xf>
    <xf numFmtId="3" fontId="8" fillId="2" borderId="1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center"/>
    </xf>
    <xf numFmtId="0" fontId="8" fillId="2" borderId="0" xfId="0" applyFont="1" applyFill="1"/>
    <xf numFmtId="0" fontId="8" fillId="0" borderId="1" xfId="0" applyFont="1" applyFill="1" applyBorder="1" applyAlignment="1">
      <alignment vertical="top" wrapText="1"/>
    </xf>
    <xf numFmtId="164" fontId="7" fillId="0" borderId="0" xfId="0" applyNumberFormat="1" applyFont="1" applyAlignment="1">
      <alignment horizontal="center" vertical="top"/>
    </xf>
    <xf numFmtId="164" fontId="5" fillId="0" borderId="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/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3" fontId="5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71"/>
  <sheetViews>
    <sheetView tabSelected="1" view="pageBreakPreview" topLeftCell="B1" zoomScaleSheetLayoutView="100" workbookViewId="0">
      <selection activeCell="I9" sqref="I9"/>
    </sheetView>
  </sheetViews>
  <sheetFormatPr defaultColWidth="9.140625" defaultRowHeight="15" x14ac:dyDescent="0.25"/>
  <cols>
    <col min="1" max="1" width="9.140625" style="6"/>
    <col min="2" max="2" width="27.7109375" style="6" customWidth="1"/>
    <col min="3" max="3" width="12.140625" style="8" customWidth="1"/>
    <col min="4" max="4" width="18.28515625" style="8" customWidth="1"/>
    <col min="5" max="5" width="21.42578125" style="6" customWidth="1"/>
    <col min="6" max="6" width="44.140625" style="6" customWidth="1"/>
    <col min="7" max="7" width="13.28515625" style="8" customWidth="1"/>
    <col min="8" max="8" width="13.42578125" style="5" customWidth="1"/>
    <col min="9" max="9" width="11.5703125" style="6" bestFit="1" customWidth="1"/>
    <col min="10" max="10" width="10" style="6" bestFit="1" customWidth="1"/>
    <col min="11" max="11" width="9.140625" style="6"/>
    <col min="12" max="12" width="11.5703125" style="6" bestFit="1" customWidth="1"/>
    <col min="13" max="16384" width="9.140625" style="6"/>
  </cols>
  <sheetData>
    <row r="2" spans="1:12" ht="20.25" x14ac:dyDescent="0.25">
      <c r="A2" s="57" t="s">
        <v>176</v>
      </c>
      <c r="B2" s="57"/>
      <c r="C2" s="57"/>
      <c r="D2" s="57"/>
      <c r="E2" s="57"/>
      <c r="F2" s="57"/>
      <c r="G2" s="5"/>
      <c r="I2" s="5"/>
    </row>
    <row r="3" spans="1:12" ht="20.25" x14ac:dyDescent="0.25">
      <c r="A3" s="28"/>
      <c r="B3" s="28"/>
      <c r="C3" s="28"/>
      <c r="D3" s="28"/>
      <c r="E3" s="28"/>
      <c r="F3" s="28"/>
      <c r="G3" s="5"/>
      <c r="I3" s="5"/>
    </row>
    <row r="4" spans="1:12" ht="20.25" x14ac:dyDescent="0.25">
      <c r="A4" s="28"/>
      <c r="B4" s="58" t="s">
        <v>6</v>
      </c>
      <c r="C4" s="58"/>
      <c r="D4" s="58"/>
      <c r="E4" s="58"/>
      <c r="F4" s="28"/>
      <c r="G4" s="5"/>
      <c r="I4" s="5"/>
    </row>
    <row r="5" spans="1:12" ht="39" customHeight="1" x14ac:dyDescent="0.25">
      <c r="A5" s="28"/>
      <c r="B5" s="57" t="s">
        <v>14</v>
      </c>
      <c r="C5" s="57"/>
      <c r="D5" s="57"/>
      <c r="E5" s="57"/>
      <c r="F5" s="28"/>
      <c r="G5" s="5"/>
      <c r="I5" s="5"/>
    </row>
    <row r="6" spans="1:12" ht="20.25" x14ac:dyDescent="0.25">
      <c r="A6" s="5"/>
      <c r="B6" s="5"/>
      <c r="C6" s="28" t="s">
        <v>89</v>
      </c>
      <c r="D6" s="5"/>
      <c r="E6" s="5"/>
      <c r="F6" s="5"/>
      <c r="G6" s="5"/>
      <c r="I6" s="5"/>
    </row>
    <row r="8" spans="1:12" s="7" customFormat="1" ht="44.25" customHeight="1" x14ac:dyDescent="0.2">
      <c r="A8" s="11" t="s">
        <v>4</v>
      </c>
      <c r="B8" s="11" t="s">
        <v>0</v>
      </c>
      <c r="C8" s="12" t="s">
        <v>1</v>
      </c>
      <c r="D8" s="12" t="s">
        <v>7</v>
      </c>
      <c r="E8" s="11" t="s">
        <v>8</v>
      </c>
      <c r="F8" s="11" t="s">
        <v>3</v>
      </c>
      <c r="G8" s="12" t="s">
        <v>9</v>
      </c>
      <c r="H8" s="27" t="s">
        <v>69</v>
      </c>
      <c r="I8" s="7">
        <v>2210</v>
      </c>
      <c r="J8" s="7">
        <v>2240</v>
      </c>
      <c r="K8" s="7">
        <v>3110</v>
      </c>
    </row>
    <row r="9" spans="1:12" ht="45" x14ac:dyDescent="0.25">
      <c r="A9" s="13">
        <v>1</v>
      </c>
      <c r="B9" s="14" t="s">
        <v>81</v>
      </c>
      <c r="C9" s="13" t="s">
        <v>80</v>
      </c>
      <c r="D9" s="18" t="s">
        <v>124</v>
      </c>
      <c r="E9" s="14" t="s">
        <v>5</v>
      </c>
      <c r="F9" s="14" t="s">
        <v>136</v>
      </c>
      <c r="G9" s="16">
        <v>10000</v>
      </c>
      <c r="H9" s="17" t="s">
        <v>70</v>
      </c>
      <c r="I9" s="6">
        <f>1100+3000+5900</f>
        <v>10000</v>
      </c>
      <c r="L9" s="6">
        <f>I9+J9+K9</f>
        <v>10000</v>
      </c>
    </row>
    <row r="10" spans="1:12" ht="30" x14ac:dyDescent="0.25">
      <c r="A10" s="17">
        <f>A9+1</f>
        <v>2</v>
      </c>
      <c r="B10" s="33" t="s">
        <v>16</v>
      </c>
      <c r="C10" s="13" t="s">
        <v>32</v>
      </c>
      <c r="D10" s="18" t="s">
        <v>124</v>
      </c>
      <c r="E10" s="14" t="s">
        <v>17</v>
      </c>
      <c r="F10" s="15" t="s">
        <v>18</v>
      </c>
      <c r="G10" s="16">
        <v>500</v>
      </c>
      <c r="H10" s="17" t="s">
        <v>70</v>
      </c>
      <c r="I10" s="6">
        <v>500</v>
      </c>
      <c r="L10" s="6">
        <f t="shared" ref="L10:L68" si="0">I10+J10+K10</f>
        <v>500</v>
      </c>
    </row>
    <row r="11" spans="1:12" ht="45" x14ac:dyDescent="0.25">
      <c r="A11" s="17">
        <f t="shared" ref="A11:A69" si="1">A10+1</f>
        <v>3</v>
      </c>
      <c r="B11" s="14" t="s">
        <v>19</v>
      </c>
      <c r="C11" s="13" t="s">
        <v>32</v>
      </c>
      <c r="D11" s="18" t="s">
        <v>124</v>
      </c>
      <c r="E11" s="14" t="s">
        <v>20</v>
      </c>
      <c r="F11" s="15" t="s">
        <v>18</v>
      </c>
      <c r="G11" s="16">
        <v>500</v>
      </c>
      <c r="H11" s="17" t="s">
        <v>70</v>
      </c>
      <c r="I11" s="6">
        <v>500</v>
      </c>
      <c r="L11" s="6">
        <f t="shared" si="0"/>
        <v>500</v>
      </c>
    </row>
    <row r="12" spans="1:12" ht="30" x14ac:dyDescent="0.25">
      <c r="A12" s="17">
        <f t="shared" si="1"/>
        <v>4</v>
      </c>
      <c r="B12" s="14" t="s">
        <v>56</v>
      </c>
      <c r="C12" s="13" t="s">
        <v>32</v>
      </c>
      <c r="D12" s="18" t="s">
        <v>124</v>
      </c>
      <c r="E12" s="14" t="s">
        <v>44</v>
      </c>
      <c r="F12" s="29" t="s">
        <v>90</v>
      </c>
      <c r="G12" s="16">
        <v>18000</v>
      </c>
      <c r="H12" s="17" t="s">
        <v>70</v>
      </c>
      <c r="I12" s="6">
        <v>18000</v>
      </c>
      <c r="L12" s="6">
        <f t="shared" si="0"/>
        <v>18000</v>
      </c>
    </row>
    <row r="13" spans="1:12" ht="66.75" customHeight="1" x14ac:dyDescent="0.25">
      <c r="A13" s="17">
        <f t="shared" si="1"/>
        <v>5</v>
      </c>
      <c r="B13" s="14" t="s">
        <v>91</v>
      </c>
      <c r="C13" s="13" t="s">
        <v>32</v>
      </c>
      <c r="D13" s="18" t="s">
        <v>124</v>
      </c>
      <c r="E13" s="14" t="s">
        <v>21</v>
      </c>
      <c r="F13" s="14" t="s">
        <v>179</v>
      </c>
      <c r="G13" s="16">
        <v>3000</v>
      </c>
      <c r="H13" s="17" t="s">
        <v>70</v>
      </c>
      <c r="I13" s="6">
        <v>500</v>
      </c>
      <c r="J13" s="6">
        <v>2500</v>
      </c>
      <c r="L13" s="6">
        <f t="shared" si="0"/>
        <v>3000</v>
      </c>
    </row>
    <row r="14" spans="1:12" ht="180" x14ac:dyDescent="0.25">
      <c r="A14" s="17">
        <f t="shared" si="1"/>
        <v>6</v>
      </c>
      <c r="B14" s="14" t="s">
        <v>96</v>
      </c>
      <c r="C14" s="18" t="s">
        <v>106</v>
      </c>
      <c r="D14" s="18" t="s">
        <v>147</v>
      </c>
      <c r="E14" s="14" t="s">
        <v>97</v>
      </c>
      <c r="F14" s="14" t="s">
        <v>135</v>
      </c>
      <c r="G14" s="16">
        <v>8700</v>
      </c>
      <c r="H14" s="17"/>
      <c r="I14" s="6">
        <f>7800+900</f>
        <v>8700</v>
      </c>
      <c r="L14" s="6">
        <f t="shared" si="0"/>
        <v>8700</v>
      </c>
    </row>
    <row r="15" spans="1:12" s="44" customFormat="1" ht="45" x14ac:dyDescent="0.25">
      <c r="A15" s="17">
        <f t="shared" si="1"/>
        <v>7</v>
      </c>
      <c r="B15" s="41" t="s">
        <v>79</v>
      </c>
      <c r="C15" s="40" t="s">
        <v>22</v>
      </c>
      <c r="D15" s="55" t="s">
        <v>124</v>
      </c>
      <c r="E15" s="41" t="s">
        <v>44</v>
      </c>
      <c r="F15" s="41" t="s">
        <v>126</v>
      </c>
      <c r="G15" s="42">
        <v>1230</v>
      </c>
      <c r="H15" s="43" t="s">
        <v>70</v>
      </c>
      <c r="I15" s="44">
        <f>1030+200</f>
        <v>1230</v>
      </c>
      <c r="L15" s="6">
        <f t="shared" si="0"/>
        <v>1230</v>
      </c>
    </row>
    <row r="16" spans="1:12" ht="105" x14ac:dyDescent="0.25">
      <c r="A16" s="17">
        <f t="shared" si="1"/>
        <v>8</v>
      </c>
      <c r="B16" s="14" t="s">
        <v>92</v>
      </c>
      <c r="C16" s="13" t="s">
        <v>22</v>
      </c>
      <c r="D16" s="18" t="s">
        <v>124</v>
      </c>
      <c r="E16" s="14" t="s">
        <v>21</v>
      </c>
      <c r="F16" s="20" t="s">
        <v>66</v>
      </c>
      <c r="G16" s="16">
        <v>500</v>
      </c>
      <c r="H16" s="21" t="s">
        <v>70</v>
      </c>
      <c r="I16" s="6">
        <v>500</v>
      </c>
      <c r="L16" s="6">
        <f t="shared" si="0"/>
        <v>500</v>
      </c>
    </row>
    <row r="17" spans="1:12" ht="30" x14ac:dyDescent="0.25">
      <c r="A17" s="17">
        <f t="shared" si="1"/>
        <v>9</v>
      </c>
      <c r="B17" s="22" t="s">
        <v>143</v>
      </c>
      <c r="C17" s="13" t="s">
        <v>22</v>
      </c>
      <c r="D17" s="18" t="s">
        <v>120</v>
      </c>
      <c r="E17" s="14" t="s">
        <v>17</v>
      </c>
      <c r="F17" s="20" t="s">
        <v>66</v>
      </c>
      <c r="G17" s="16">
        <v>500</v>
      </c>
      <c r="H17" s="21" t="s">
        <v>70</v>
      </c>
      <c r="I17" s="6">
        <v>500</v>
      </c>
      <c r="L17" s="6">
        <f t="shared" si="0"/>
        <v>500</v>
      </c>
    </row>
    <row r="18" spans="1:12" s="36" customFormat="1" ht="150" x14ac:dyDescent="0.25">
      <c r="A18" s="17">
        <f t="shared" si="1"/>
        <v>10</v>
      </c>
      <c r="B18" s="38" t="s">
        <v>104</v>
      </c>
      <c r="C18" s="39" t="s">
        <v>105</v>
      </c>
      <c r="D18" s="39" t="s">
        <v>85</v>
      </c>
      <c r="E18" s="29" t="s">
        <v>48</v>
      </c>
      <c r="F18" s="45" t="s">
        <v>180</v>
      </c>
      <c r="G18" s="30">
        <v>25530</v>
      </c>
      <c r="H18" s="37"/>
      <c r="I18" s="31">
        <f>13350+1350+1675</f>
        <v>16375</v>
      </c>
      <c r="J18" s="31">
        <f>6520+2635</f>
        <v>9155</v>
      </c>
      <c r="L18" s="6">
        <f t="shared" si="0"/>
        <v>25530</v>
      </c>
    </row>
    <row r="19" spans="1:12" ht="45" x14ac:dyDescent="0.25">
      <c r="A19" s="17">
        <f t="shared" si="1"/>
        <v>11</v>
      </c>
      <c r="B19" s="22" t="s">
        <v>53</v>
      </c>
      <c r="C19" s="13" t="s">
        <v>42</v>
      </c>
      <c r="D19" s="18" t="s">
        <v>124</v>
      </c>
      <c r="E19" s="14" t="s">
        <v>23</v>
      </c>
      <c r="F19" s="23" t="s">
        <v>156</v>
      </c>
      <c r="G19" s="16">
        <v>16000</v>
      </c>
      <c r="H19" s="17" t="s">
        <v>70</v>
      </c>
      <c r="I19" s="6">
        <f>2000+6000+8000</f>
        <v>16000</v>
      </c>
      <c r="L19" s="6">
        <f t="shared" si="0"/>
        <v>16000</v>
      </c>
    </row>
    <row r="20" spans="1:12" ht="49.5" customHeight="1" x14ac:dyDescent="0.25">
      <c r="A20" s="17">
        <f t="shared" si="1"/>
        <v>12</v>
      </c>
      <c r="B20" s="22" t="s">
        <v>43</v>
      </c>
      <c r="C20" s="13" t="s">
        <v>42</v>
      </c>
      <c r="D20" s="18" t="s">
        <v>144</v>
      </c>
      <c r="E20" s="14" t="s">
        <v>23</v>
      </c>
      <c r="F20" s="23" t="s">
        <v>155</v>
      </c>
      <c r="G20" s="16">
        <v>3000</v>
      </c>
      <c r="H20" s="24" t="s">
        <v>70</v>
      </c>
      <c r="I20" s="6">
        <f>500+2000+500</f>
        <v>3000</v>
      </c>
      <c r="L20" s="6">
        <f t="shared" si="0"/>
        <v>3000</v>
      </c>
    </row>
    <row r="21" spans="1:12" ht="60" x14ac:dyDescent="0.25">
      <c r="A21" s="17">
        <f t="shared" si="1"/>
        <v>13</v>
      </c>
      <c r="B21" s="14" t="s">
        <v>93</v>
      </c>
      <c r="C21" s="13" t="s">
        <v>42</v>
      </c>
      <c r="D21" s="18" t="s">
        <v>120</v>
      </c>
      <c r="E21" s="14" t="s">
        <v>17</v>
      </c>
      <c r="F21" s="15" t="s">
        <v>66</v>
      </c>
      <c r="G21" s="16">
        <v>500</v>
      </c>
      <c r="H21" s="24" t="s">
        <v>70</v>
      </c>
      <c r="I21" s="6">
        <v>500</v>
      </c>
      <c r="L21" s="6">
        <f t="shared" si="0"/>
        <v>500</v>
      </c>
    </row>
    <row r="22" spans="1:12" ht="60" x14ac:dyDescent="0.25">
      <c r="A22" s="17">
        <f t="shared" si="1"/>
        <v>14</v>
      </c>
      <c r="B22" s="14" t="s">
        <v>148</v>
      </c>
      <c r="C22" s="13" t="s">
        <v>42</v>
      </c>
      <c r="D22" s="18" t="s">
        <v>141</v>
      </c>
      <c r="E22" s="14" t="s">
        <v>23</v>
      </c>
      <c r="F22" s="14" t="s">
        <v>159</v>
      </c>
      <c r="G22" s="16">
        <v>50500</v>
      </c>
      <c r="H22" s="24" t="s">
        <v>70</v>
      </c>
      <c r="I22" s="6">
        <f>500+50000</f>
        <v>50500</v>
      </c>
      <c r="L22" s="6">
        <f t="shared" si="0"/>
        <v>50500</v>
      </c>
    </row>
    <row r="23" spans="1:12" ht="75" x14ac:dyDescent="0.25">
      <c r="A23" s="17">
        <f t="shared" si="1"/>
        <v>15</v>
      </c>
      <c r="B23" s="14" t="s">
        <v>26</v>
      </c>
      <c r="C23" s="13" t="s">
        <v>25</v>
      </c>
      <c r="D23" s="18" t="s">
        <v>124</v>
      </c>
      <c r="E23" s="14" t="s">
        <v>17</v>
      </c>
      <c r="F23" s="14" t="s">
        <v>18</v>
      </c>
      <c r="G23" s="16">
        <v>500</v>
      </c>
      <c r="H23" s="24" t="s">
        <v>70</v>
      </c>
      <c r="I23" s="6">
        <v>500</v>
      </c>
      <c r="L23" s="6">
        <f t="shared" si="0"/>
        <v>500</v>
      </c>
    </row>
    <row r="24" spans="1:12" ht="45" x14ac:dyDescent="0.25">
      <c r="A24" s="17">
        <f t="shared" si="1"/>
        <v>16</v>
      </c>
      <c r="B24" s="14" t="s">
        <v>117</v>
      </c>
      <c r="C24" s="13" t="s">
        <v>25</v>
      </c>
      <c r="D24" s="18" t="s">
        <v>114</v>
      </c>
      <c r="E24" s="14" t="s">
        <v>115</v>
      </c>
      <c r="F24" s="14" t="s">
        <v>157</v>
      </c>
      <c r="G24" s="16">
        <v>3000</v>
      </c>
      <c r="H24" s="24" t="s">
        <v>70</v>
      </c>
      <c r="I24" s="6">
        <f>200+800+900+1000+100</f>
        <v>3000</v>
      </c>
      <c r="L24" s="6">
        <f t="shared" si="0"/>
        <v>3000</v>
      </c>
    </row>
    <row r="25" spans="1:12" ht="90" x14ac:dyDescent="0.25">
      <c r="A25" s="17">
        <f t="shared" si="1"/>
        <v>17</v>
      </c>
      <c r="B25" s="14" t="s">
        <v>116</v>
      </c>
      <c r="C25" s="13" t="s">
        <v>25</v>
      </c>
      <c r="D25" s="18" t="s">
        <v>118</v>
      </c>
      <c r="E25" s="14" t="s">
        <v>119</v>
      </c>
      <c r="F25" s="14" t="s">
        <v>167</v>
      </c>
      <c r="G25" s="16">
        <v>45300</v>
      </c>
      <c r="H25" s="24" t="s">
        <v>70</v>
      </c>
      <c r="I25" s="6">
        <f>45300</f>
        <v>45300</v>
      </c>
      <c r="L25" s="6">
        <f t="shared" si="0"/>
        <v>45300</v>
      </c>
    </row>
    <row r="26" spans="1:12" ht="45" x14ac:dyDescent="0.25">
      <c r="A26" s="17">
        <f t="shared" si="1"/>
        <v>18</v>
      </c>
      <c r="B26" s="14" t="s">
        <v>82</v>
      </c>
      <c r="C26" s="18" t="s">
        <v>127</v>
      </c>
      <c r="D26" s="18" t="s">
        <v>46</v>
      </c>
      <c r="E26" s="14" t="s">
        <v>17</v>
      </c>
      <c r="F26" s="14" t="s">
        <v>168</v>
      </c>
      <c r="G26" s="16">
        <v>6200</v>
      </c>
      <c r="H26" s="24" t="s">
        <v>70</v>
      </c>
      <c r="I26" s="6">
        <f>1000+4700+500</f>
        <v>6200</v>
      </c>
      <c r="L26" s="6">
        <f t="shared" si="0"/>
        <v>6200</v>
      </c>
    </row>
    <row r="27" spans="1:12" ht="45" x14ac:dyDescent="0.25">
      <c r="A27" s="17">
        <f t="shared" si="1"/>
        <v>19</v>
      </c>
      <c r="B27" s="14" t="s">
        <v>123</v>
      </c>
      <c r="C27" s="13" t="s">
        <v>24</v>
      </c>
      <c r="D27" s="18" t="s">
        <v>46</v>
      </c>
      <c r="E27" s="14" t="s">
        <v>119</v>
      </c>
      <c r="F27" s="14" t="s">
        <v>169</v>
      </c>
      <c r="G27" s="16">
        <v>11400</v>
      </c>
      <c r="H27" s="24" t="s">
        <v>70</v>
      </c>
      <c r="I27" s="6">
        <f>1000+400+10000</f>
        <v>11400</v>
      </c>
      <c r="L27" s="6">
        <f t="shared" si="0"/>
        <v>11400</v>
      </c>
    </row>
    <row r="28" spans="1:12" ht="122.25" customHeight="1" x14ac:dyDescent="0.25">
      <c r="A28" s="17">
        <f t="shared" si="1"/>
        <v>20</v>
      </c>
      <c r="B28" s="14" t="s">
        <v>83</v>
      </c>
      <c r="C28" s="13" t="s">
        <v>24</v>
      </c>
      <c r="D28" s="18" t="s">
        <v>124</v>
      </c>
      <c r="E28" s="14" t="s">
        <v>17</v>
      </c>
      <c r="F28" s="14" t="s">
        <v>158</v>
      </c>
      <c r="G28" s="16">
        <v>82300</v>
      </c>
      <c r="H28" s="24" t="s">
        <v>70</v>
      </c>
      <c r="I28" s="6">
        <f>5000+4000+500+1500+500+1000+30000+39800</f>
        <v>82300</v>
      </c>
      <c r="L28" s="6">
        <f t="shared" si="0"/>
        <v>82300</v>
      </c>
    </row>
    <row r="29" spans="1:12" ht="98.25" customHeight="1" x14ac:dyDescent="0.25">
      <c r="A29" s="17">
        <f t="shared" si="1"/>
        <v>21</v>
      </c>
      <c r="B29" s="14" t="s">
        <v>98</v>
      </c>
      <c r="C29" s="13" t="s">
        <v>24</v>
      </c>
      <c r="D29" s="18" t="s">
        <v>124</v>
      </c>
      <c r="E29" s="14" t="s">
        <v>17</v>
      </c>
      <c r="F29" s="14" t="s">
        <v>170</v>
      </c>
      <c r="G29" s="16">
        <v>91200</v>
      </c>
      <c r="H29" s="24" t="s">
        <v>70</v>
      </c>
      <c r="I29" s="6">
        <f>5000+1000+39800+18300</f>
        <v>64100</v>
      </c>
      <c r="J29" s="6">
        <v>27100</v>
      </c>
      <c r="L29" s="6">
        <f t="shared" si="0"/>
        <v>91200</v>
      </c>
    </row>
    <row r="30" spans="1:12" ht="108" customHeight="1" x14ac:dyDescent="0.25">
      <c r="A30" s="17">
        <f t="shared" si="1"/>
        <v>22</v>
      </c>
      <c r="B30" s="14" t="s">
        <v>110</v>
      </c>
      <c r="C30" s="13" t="s">
        <v>109</v>
      </c>
      <c r="D30" s="18" t="s">
        <v>124</v>
      </c>
      <c r="E30" s="14" t="s">
        <v>44</v>
      </c>
      <c r="F30" s="14" t="s">
        <v>171</v>
      </c>
      <c r="G30" s="16">
        <v>13670</v>
      </c>
      <c r="H30" s="24" t="s">
        <v>70</v>
      </c>
      <c r="I30" s="6">
        <v>13670</v>
      </c>
      <c r="L30" s="6">
        <f t="shared" si="0"/>
        <v>13670</v>
      </c>
    </row>
    <row r="31" spans="1:12" s="54" customFormat="1" ht="138" customHeight="1" x14ac:dyDescent="0.25">
      <c r="A31" s="17">
        <f t="shared" si="1"/>
        <v>23</v>
      </c>
      <c r="B31" s="50" t="s">
        <v>58</v>
      </c>
      <c r="C31" s="51" t="s">
        <v>76</v>
      </c>
      <c r="D31" s="51" t="s">
        <v>124</v>
      </c>
      <c r="E31" s="50" t="s">
        <v>21</v>
      </c>
      <c r="F31" s="50" t="s">
        <v>154</v>
      </c>
      <c r="G31" s="52">
        <v>112100</v>
      </c>
      <c r="H31" s="53" t="s">
        <v>70</v>
      </c>
      <c r="I31" s="44">
        <v>27100</v>
      </c>
      <c r="J31" s="44">
        <v>85000</v>
      </c>
      <c r="L31" s="54">
        <f t="shared" si="0"/>
        <v>112100</v>
      </c>
    </row>
    <row r="32" spans="1:12" ht="75" x14ac:dyDescent="0.25">
      <c r="A32" s="17">
        <f t="shared" si="1"/>
        <v>24</v>
      </c>
      <c r="B32" s="14" t="s">
        <v>181</v>
      </c>
      <c r="C32" s="13" t="s">
        <v>24</v>
      </c>
      <c r="D32" s="18" t="s">
        <v>124</v>
      </c>
      <c r="E32" s="14" t="s">
        <v>17</v>
      </c>
      <c r="F32" s="14" t="s">
        <v>18</v>
      </c>
      <c r="G32" s="16">
        <v>1000</v>
      </c>
      <c r="H32" s="24" t="s">
        <v>70</v>
      </c>
      <c r="I32" s="6">
        <v>1000</v>
      </c>
      <c r="L32" s="6">
        <f t="shared" si="0"/>
        <v>1000</v>
      </c>
    </row>
    <row r="33" spans="1:12" ht="105" x14ac:dyDescent="0.25">
      <c r="A33" s="17">
        <f t="shared" si="1"/>
        <v>25</v>
      </c>
      <c r="B33" s="14" t="s">
        <v>78</v>
      </c>
      <c r="C33" s="13" t="s">
        <v>24</v>
      </c>
      <c r="D33" s="18" t="s">
        <v>124</v>
      </c>
      <c r="E33" s="14" t="s">
        <v>17</v>
      </c>
      <c r="F33" s="14" t="s">
        <v>134</v>
      </c>
      <c r="G33" s="16">
        <v>1000</v>
      </c>
      <c r="H33" s="24" t="s">
        <v>70</v>
      </c>
      <c r="I33" s="6">
        <v>1000</v>
      </c>
      <c r="L33" s="6">
        <f t="shared" si="0"/>
        <v>1000</v>
      </c>
    </row>
    <row r="34" spans="1:12" ht="45" x14ac:dyDescent="0.25">
      <c r="A34" s="17">
        <f t="shared" si="1"/>
        <v>26</v>
      </c>
      <c r="B34" s="14" t="s">
        <v>94</v>
      </c>
      <c r="C34" s="13" t="s">
        <v>24</v>
      </c>
      <c r="D34" s="18" t="s">
        <v>124</v>
      </c>
      <c r="E34" s="14" t="s">
        <v>17</v>
      </c>
      <c r="F34" s="15" t="s">
        <v>18</v>
      </c>
      <c r="G34" s="16">
        <v>300</v>
      </c>
      <c r="H34" s="24" t="s">
        <v>70</v>
      </c>
      <c r="I34" s="6">
        <v>300</v>
      </c>
      <c r="L34" s="6">
        <f t="shared" si="0"/>
        <v>300</v>
      </c>
    </row>
    <row r="35" spans="1:12" ht="30" x14ac:dyDescent="0.25">
      <c r="A35" s="17">
        <f t="shared" si="1"/>
        <v>27</v>
      </c>
      <c r="B35" s="14" t="s">
        <v>50</v>
      </c>
      <c r="C35" s="13" t="s">
        <v>24</v>
      </c>
      <c r="D35" s="18" t="s">
        <v>124</v>
      </c>
      <c r="E35" s="14" t="s">
        <v>17</v>
      </c>
      <c r="F35" s="14" t="s">
        <v>133</v>
      </c>
      <c r="G35" s="16">
        <v>4000</v>
      </c>
      <c r="H35" s="24" t="s">
        <v>70</v>
      </c>
      <c r="I35" s="6">
        <v>4000</v>
      </c>
      <c r="L35" s="6">
        <f t="shared" si="0"/>
        <v>4000</v>
      </c>
    </row>
    <row r="36" spans="1:12" s="54" customFormat="1" ht="60" x14ac:dyDescent="0.25">
      <c r="A36" s="17">
        <f t="shared" si="1"/>
        <v>28</v>
      </c>
      <c r="B36" s="50" t="s">
        <v>47</v>
      </c>
      <c r="C36" s="49" t="s">
        <v>24</v>
      </c>
      <c r="D36" s="51" t="s">
        <v>124</v>
      </c>
      <c r="E36" s="50" t="s">
        <v>59</v>
      </c>
      <c r="F36" s="50" t="s">
        <v>132</v>
      </c>
      <c r="G36" s="52">
        <v>4000</v>
      </c>
      <c r="H36" s="53" t="s">
        <v>70</v>
      </c>
      <c r="I36" s="54">
        <f>2000+2000</f>
        <v>4000</v>
      </c>
      <c r="L36" s="54">
        <f t="shared" si="0"/>
        <v>4000</v>
      </c>
    </row>
    <row r="37" spans="1:12" ht="45" x14ac:dyDescent="0.25">
      <c r="A37" s="17">
        <f t="shared" si="1"/>
        <v>29</v>
      </c>
      <c r="B37" s="14" t="s">
        <v>49</v>
      </c>
      <c r="C37" s="13" t="s">
        <v>45</v>
      </c>
      <c r="D37" s="18" t="s">
        <v>124</v>
      </c>
      <c r="E37" s="14" t="s">
        <v>17</v>
      </c>
      <c r="F37" s="14" t="s">
        <v>18</v>
      </c>
      <c r="G37" s="16">
        <v>1000</v>
      </c>
      <c r="H37" s="24" t="s">
        <v>70</v>
      </c>
      <c r="I37" s="6">
        <v>1000</v>
      </c>
      <c r="L37" s="6">
        <f t="shared" si="0"/>
        <v>1000</v>
      </c>
    </row>
    <row r="38" spans="1:12" ht="30" x14ac:dyDescent="0.25">
      <c r="A38" s="17">
        <f t="shared" si="1"/>
        <v>30</v>
      </c>
      <c r="B38" s="14" t="s">
        <v>51</v>
      </c>
      <c r="C38" s="13" t="s">
        <v>45</v>
      </c>
      <c r="D38" s="18" t="s">
        <v>124</v>
      </c>
      <c r="E38" s="14" t="s">
        <v>52</v>
      </c>
      <c r="F38" s="14" t="s">
        <v>153</v>
      </c>
      <c r="G38" s="16">
        <v>2420</v>
      </c>
      <c r="H38" s="24" t="s">
        <v>70</v>
      </c>
      <c r="I38" s="6">
        <v>2420</v>
      </c>
      <c r="L38" s="6">
        <f t="shared" si="0"/>
        <v>2420</v>
      </c>
    </row>
    <row r="39" spans="1:12" s="44" customFormat="1" ht="360" x14ac:dyDescent="0.25">
      <c r="A39" s="17">
        <f t="shared" si="1"/>
        <v>31</v>
      </c>
      <c r="B39" s="41" t="s">
        <v>139</v>
      </c>
      <c r="C39" s="40" t="s">
        <v>27</v>
      </c>
      <c r="D39" s="55" t="s">
        <v>147</v>
      </c>
      <c r="E39" s="41" t="s">
        <v>145</v>
      </c>
      <c r="F39" s="41" t="s">
        <v>183</v>
      </c>
      <c r="G39" s="42">
        <v>206270</v>
      </c>
      <c r="H39" s="56" t="s">
        <v>70</v>
      </c>
      <c r="I39" s="44">
        <f>27750+4050+11550+4500</f>
        <v>47850</v>
      </c>
      <c r="J39" s="44">
        <f>6520+7900+144000</f>
        <v>158420</v>
      </c>
      <c r="L39" s="44">
        <f>I39+J39+K39</f>
        <v>206270</v>
      </c>
    </row>
    <row r="40" spans="1:12" ht="274.5" customHeight="1" x14ac:dyDescent="0.25">
      <c r="A40" s="17">
        <f t="shared" si="1"/>
        <v>32</v>
      </c>
      <c r="B40" s="14" t="s">
        <v>29</v>
      </c>
      <c r="C40" s="13" t="s">
        <v>27</v>
      </c>
      <c r="D40" s="18" t="s">
        <v>124</v>
      </c>
      <c r="E40" s="14" t="s">
        <v>146</v>
      </c>
      <c r="F40" s="14" t="s">
        <v>182</v>
      </c>
      <c r="G40" s="16">
        <v>52605</v>
      </c>
      <c r="H40" s="24" t="s">
        <v>70</v>
      </c>
      <c r="I40" s="6">
        <f>5500+2000+1000</f>
        <v>8500</v>
      </c>
      <c r="J40" s="6">
        <f>12105+10000+10000+2000+5000+2000+3000</f>
        <v>44105</v>
      </c>
      <c r="L40" s="6">
        <f t="shared" si="0"/>
        <v>52605</v>
      </c>
    </row>
    <row r="41" spans="1:12" ht="52.5" customHeight="1" x14ac:dyDescent="0.25">
      <c r="A41" s="17">
        <f t="shared" si="1"/>
        <v>33</v>
      </c>
      <c r="B41" s="14" t="s">
        <v>99</v>
      </c>
      <c r="C41" s="13" t="s">
        <v>28</v>
      </c>
      <c r="D41" s="18" t="s">
        <v>124</v>
      </c>
      <c r="E41" s="14" t="s">
        <v>21</v>
      </c>
      <c r="F41" s="14" t="s">
        <v>152</v>
      </c>
      <c r="G41" s="16">
        <v>3000</v>
      </c>
      <c r="H41" s="24" t="s">
        <v>70</v>
      </c>
      <c r="I41" s="6">
        <v>3000</v>
      </c>
      <c r="L41" s="6">
        <f t="shared" si="0"/>
        <v>3000</v>
      </c>
    </row>
    <row r="42" spans="1:12" ht="90" x14ac:dyDescent="0.25">
      <c r="A42" s="17">
        <f t="shared" si="1"/>
        <v>34</v>
      </c>
      <c r="B42" s="14" t="s">
        <v>77</v>
      </c>
      <c r="C42" s="13" t="s">
        <v>28</v>
      </c>
      <c r="D42" s="18" t="s">
        <v>124</v>
      </c>
      <c r="E42" s="14" t="s">
        <v>17</v>
      </c>
      <c r="F42" s="14" t="s">
        <v>18</v>
      </c>
      <c r="G42" s="16">
        <v>500</v>
      </c>
      <c r="H42" s="24" t="s">
        <v>70</v>
      </c>
      <c r="I42" s="6">
        <v>500</v>
      </c>
      <c r="L42" s="6">
        <f t="shared" si="0"/>
        <v>500</v>
      </c>
    </row>
    <row r="43" spans="1:12" ht="60" x14ac:dyDescent="0.25">
      <c r="A43" s="17">
        <f t="shared" si="1"/>
        <v>35</v>
      </c>
      <c r="B43" s="14" t="s">
        <v>75</v>
      </c>
      <c r="C43" s="13" t="s">
        <v>28</v>
      </c>
      <c r="D43" s="18" t="s">
        <v>124</v>
      </c>
      <c r="E43" s="14" t="s">
        <v>23</v>
      </c>
      <c r="F43" s="14" t="s">
        <v>131</v>
      </c>
      <c r="G43" s="16">
        <v>21500</v>
      </c>
      <c r="H43" s="24" t="s">
        <v>70</v>
      </c>
      <c r="I43" s="6">
        <f>2000+1000+10500</f>
        <v>13500</v>
      </c>
      <c r="J43" s="6">
        <v>8000</v>
      </c>
      <c r="L43" s="6">
        <f t="shared" si="0"/>
        <v>21500</v>
      </c>
    </row>
    <row r="44" spans="1:12" ht="60" x14ac:dyDescent="0.25">
      <c r="A44" s="17">
        <f t="shared" si="1"/>
        <v>36</v>
      </c>
      <c r="B44" s="14" t="s">
        <v>100</v>
      </c>
      <c r="C44" s="13" t="s">
        <v>28</v>
      </c>
      <c r="D44" s="18" t="s">
        <v>124</v>
      </c>
      <c r="E44" s="14" t="s">
        <v>17</v>
      </c>
      <c r="F44" s="14" t="s">
        <v>66</v>
      </c>
      <c r="G44" s="16">
        <v>300</v>
      </c>
      <c r="H44" s="24" t="s">
        <v>70</v>
      </c>
      <c r="I44" s="6">
        <v>300</v>
      </c>
      <c r="L44" s="6">
        <f t="shared" si="0"/>
        <v>300</v>
      </c>
    </row>
    <row r="45" spans="1:12" ht="60" x14ac:dyDescent="0.25">
      <c r="A45" s="17">
        <f t="shared" si="1"/>
        <v>37</v>
      </c>
      <c r="B45" s="14" t="s">
        <v>95</v>
      </c>
      <c r="C45" s="13" t="s">
        <v>30</v>
      </c>
      <c r="D45" s="18" t="s">
        <v>124</v>
      </c>
      <c r="E45" s="14" t="s">
        <v>17</v>
      </c>
      <c r="F45" s="14" t="s">
        <v>18</v>
      </c>
      <c r="G45" s="16">
        <v>1500</v>
      </c>
      <c r="H45" s="24" t="s">
        <v>70</v>
      </c>
      <c r="I45" s="6">
        <v>1500</v>
      </c>
      <c r="L45" s="6">
        <f t="shared" si="0"/>
        <v>1500</v>
      </c>
    </row>
    <row r="46" spans="1:12" ht="45" x14ac:dyDescent="0.25">
      <c r="A46" s="17">
        <f t="shared" si="1"/>
        <v>38</v>
      </c>
      <c r="B46" s="14" t="s">
        <v>40</v>
      </c>
      <c r="C46" s="13" t="s">
        <v>30</v>
      </c>
      <c r="D46" s="18" t="s">
        <v>71</v>
      </c>
      <c r="E46" s="14" t="s">
        <v>44</v>
      </c>
      <c r="F46" s="14" t="s">
        <v>151</v>
      </c>
      <c r="G46" s="16">
        <v>2000</v>
      </c>
      <c r="H46" s="24" t="s">
        <v>70</v>
      </c>
      <c r="I46" s="6">
        <v>2000</v>
      </c>
      <c r="L46" s="6">
        <f t="shared" si="0"/>
        <v>2000</v>
      </c>
    </row>
    <row r="47" spans="1:12" s="44" customFormat="1" ht="165" customHeight="1" x14ac:dyDescent="0.25">
      <c r="A47" s="17">
        <f t="shared" si="1"/>
        <v>39</v>
      </c>
      <c r="B47" s="41" t="s">
        <v>107</v>
      </c>
      <c r="C47" s="40" t="s">
        <v>30</v>
      </c>
      <c r="D47" s="55" t="s">
        <v>85</v>
      </c>
      <c r="E47" s="41" t="s">
        <v>44</v>
      </c>
      <c r="F47" s="41" t="s">
        <v>160</v>
      </c>
      <c r="G47" s="42">
        <v>26085</v>
      </c>
      <c r="H47" s="56" t="s">
        <v>70</v>
      </c>
      <c r="I47" s="44">
        <f>15050+1890+2345</f>
        <v>19285</v>
      </c>
      <c r="J47" s="44">
        <f>3400+3400</f>
        <v>6800</v>
      </c>
      <c r="L47" s="44">
        <f t="shared" si="0"/>
        <v>26085</v>
      </c>
    </row>
    <row r="48" spans="1:12" s="54" customFormat="1" ht="94.5" customHeight="1" x14ac:dyDescent="0.25">
      <c r="A48" s="17">
        <f t="shared" si="1"/>
        <v>40</v>
      </c>
      <c r="B48" s="50" t="s">
        <v>31</v>
      </c>
      <c r="C48" s="49" t="s">
        <v>30</v>
      </c>
      <c r="D48" s="51" t="s">
        <v>124</v>
      </c>
      <c r="E48" s="50" t="s">
        <v>72</v>
      </c>
      <c r="F48" s="50" t="s">
        <v>172</v>
      </c>
      <c r="G48" s="52">
        <v>40500</v>
      </c>
      <c r="H48" s="53" t="s">
        <v>70</v>
      </c>
      <c r="I48" s="54">
        <f>1900+15000+1000+500</f>
        <v>18400</v>
      </c>
      <c r="J48" s="54">
        <f>12100+10000</f>
        <v>22100</v>
      </c>
      <c r="L48" s="54">
        <f t="shared" si="0"/>
        <v>40500</v>
      </c>
    </row>
    <row r="49" spans="1:12" ht="80.25" customHeight="1" x14ac:dyDescent="0.25">
      <c r="A49" s="17">
        <f t="shared" si="1"/>
        <v>41</v>
      </c>
      <c r="B49" s="14" t="s">
        <v>74</v>
      </c>
      <c r="C49" s="19" t="s">
        <v>34</v>
      </c>
      <c r="D49" s="25" t="s">
        <v>64</v>
      </c>
      <c r="E49" s="14" t="s">
        <v>17</v>
      </c>
      <c r="F49" s="14" t="s">
        <v>150</v>
      </c>
      <c r="G49" s="16">
        <v>18500</v>
      </c>
      <c r="H49" s="24" t="s">
        <v>70</v>
      </c>
      <c r="I49" s="6">
        <f>4500+6000+4500+500+2400+600</f>
        <v>18500</v>
      </c>
      <c r="L49" s="6">
        <f t="shared" si="0"/>
        <v>18500</v>
      </c>
    </row>
    <row r="50" spans="1:12" s="44" customFormat="1" ht="64.5" customHeight="1" x14ac:dyDescent="0.25">
      <c r="A50" s="17">
        <f t="shared" si="1"/>
        <v>42</v>
      </c>
      <c r="B50" s="41" t="s">
        <v>86</v>
      </c>
      <c r="C50" s="40" t="s">
        <v>34</v>
      </c>
      <c r="D50" s="55" t="s">
        <v>178</v>
      </c>
      <c r="E50" s="41" t="s">
        <v>17</v>
      </c>
      <c r="F50" s="41" t="s">
        <v>161</v>
      </c>
      <c r="G50" s="42">
        <v>9000</v>
      </c>
      <c r="H50" s="56" t="s">
        <v>70</v>
      </c>
      <c r="I50" s="44">
        <f>500+500+2000</f>
        <v>3000</v>
      </c>
      <c r="J50" s="44">
        <v>6000</v>
      </c>
      <c r="L50" s="44">
        <f t="shared" si="0"/>
        <v>9000</v>
      </c>
    </row>
    <row r="51" spans="1:12" ht="79.5" customHeight="1" x14ac:dyDescent="0.25">
      <c r="A51" s="17">
        <f t="shared" si="1"/>
        <v>43</v>
      </c>
      <c r="B51" s="14" t="s">
        <v>112</v>
      </c>
      <c r="C51" s="19" t="s">
        <v>111</v>
      </c>
      <c r="D51" s="25" t="s">
        <v>64</v>
      </c>
      <c r="E51" s="14" t="s">
        <v>113</v>
      </c>
      <c r="F51" s="14" t="s">
        <v>162</v>
      </c>
      <c r="G51" s="16">
        <v>48140</v>
      </c>
      <c r="H51" s="24" t="s">
        <v>70</v>
      </c>
      <c r="I51" s="6">
        <v>48140</v>
      </c>
      <c r="L51" s="6">
        <f t="shared" si="0"/>
        <v>48140</v>
      </c>
    </row>
    <row r="52" spans="1:12" ht="45" x14ac:dyDescent="0.25">
      <c r="A52" s="17">
        <f t="shared" si="1"/>
        <v>44</v>
      </c>
      <c r="B52" s="14" t="s">
        <v>63</v>
      </c>
      <c r="C52" s="19" t="s">
        <v>34</v>
      </c>
      <c r="D52" s="25" t="s">
        <v>61</v>
      </c>
      <c r="E52" s="14" t="s">
        <v>62</v>
      </c>
      <c r="F52" s="14" t="s">
        <v>137</v>
      </c>
      <c r="G52" s="16">
        <v>4500</v>
      </c>
      <c r="H52" s="24" t="s">
        <v>70</v>
      </c>
      <c r="I52" s="6">
        <f>2000+2000+500</f>
        <v>4500</v>
      </c>
      <c r="L52" s="6">
        <f t="shared" si="0"/>
        <v>4500</v>
      </c>
    </row>
    <row r="53" spans="1:12" ht="30" x14ac:dyDescent="0.25">
      <c r="A53" s="17">
        <f t="shared" si="1"/>
        <v>45</v>
      </c>
      <c r="B53" s="14" t="s">
        <v>33</v>
      </c>
      <c r="C53" s="19" t="s">
        <v>34</v>
      </c>
      <c r="D53" s="25" t="s">
        <v>124</v>
      </c>
      <c r="E53" s="14" t="s">
        <v>17</v>
      </c>
      <c r="F53" s="14" t="s">
        <v>18</v>
      </c>
      <c r="G53" s="16">
        <v>1500</v>
      </c>
      <c r="H53" s="24" t="s">
        <v>70</v>
      </c>
      <c r="I53" s="6">
        <v>1500</v>
      </c>
      <c r="L53" s="6">
        <f t="shared" si="0"/>
        <v>1500</v>
      </c>
    </row>
    <row r="54" spans="1:12" ht="67.5" customHeight="1" x14ac:dyDescent="0.25">
      <c r="A54" s="17">
        <f t="shared" si="1"/>
        <v>46</v>
      </c>
      <c r="B54" s="14" t="s">
        <v>128</v>
      </c>
      <c r="C54" s="19" t="s">
        <v>36</v>
      </c>
      <c r="D54" s="25" t="s">
        <v>118</v>
      </c>
      <c r="E54" s="14" t="s">
        <v>17</v>
      </c>
      <c r="F54" s="14" t="s">
        <v>163</v>
      </c>
      <c r="G54" s="16">
        <v>35000</v>
      </c>
      <c r="H54" s="24" t="s">
        <v>70</v>
      </c>
      <c r="I54" s="6">
        <v>35000</v>
      </c>
      <c r="L54" s="6">
        <f t="shared" si="0"/>
        <v>35000</v>
      </c>
    </row>
    <row r="55" spans="1:12" s="44" customFormat="1" ht="64.5" customHeight="1" x14ac:dyDescent="0.25">
      <c r="A55" s="17">
        <f t="shared" si="1"/>
        <v>47</v>
      </c>
      <c r="B55" s="41" t="s">
        <v>35</v>
      </c>
      <c r="C55" s="40" t="s">
        <v>36</v>
      </c>
      <c r="D55" s="55" t="s">
        <v>124</v>
      </c>
      <c r="E55" s="41" t="s">
        <v>17</v>
      </c>
      <c r="F55" s="41" t="s">
        <v>164</v>
      </c>
      <c r="G55" s="42">
        <v>45000</v>
      </c>
      <c r="H55" s="56" t="s">
        <v>70</v>
      </c>
      <c r="I55" s="44">
        <f>3500+1050+12000+28450</f>
        <v>45000</v>
      </c>
      <c r="L55" s="44">
        <f t="shared" si="0"/>
        <v>45000</v>
      </c>
    </row>
    <row r="56" spans="1:12" ht="30" x14ac:dyDescent="0.25">
      <c r="A56" s="17">
        <f t="shared" si="1"/>
        <v>48</v>
      </c>
      <c r="B56" s="14" t="s">
        <v>41</v>
      </c>
      <c r="C56" s="19" t="s">
        <v>36</v>
      </c>
      <c r="D56" s="25" t="s">
        <v>124</v>
      </c>
      <c r="E56" s="14" t="s">
        <v>17</v>
      </c>
      <c r="F56" s="14" t="s">
        <v>18</v>
      </c>
      <c r="G56" s="16">
        <v>500</v>
      </c>
      <c r="H56" s="24" t="s">
        <v>70</v>
      </c>
      <c r="I56" s="6">
        <v>500</v>
      </c>
      <c r="L56" s="6">
        <f t="shared" si="0"/>
        <v>500</v>
      </c>
    </row>
    <row r="57" spans="1:12" ht="30" x14ac:dyDescent="0.25">
      <c r="A57" s="17">
        <f t="shared" si="1"/>
        <v>49</v>
      </c>
      <c r="B57" s="14" t="s">
        <v>101</v>
      </c>
      <c r="C57" s="19" t="s">
        <v>36</v>
      </c>
      <c r="D57" s="25" t="s">
        <v>124</v>
      </c>
      <c r="E57" s="14" t="s">
        <v>17</v>
      </c>
      <c r="F57" s="14" t="s">
        <v>18</v>
      </c>
      <c r="G57" s="16">
        <v>500</v>
      </c>
      <c r="H57" s="24" t="s">
        <v>70</v>
      </c>
      <c r="I57" s="6">
        <v>500</v>
      </c>
      <c r="L57" s="6">
        <f t="shared" si="0"/>
        <v>500</v>
      </c>
    </row>
    <row r="58" spans="1:12" ht="66.75" customHeight="1" x14ac:dyDescent="0.25">
      <c r="A58" s="17">
        <f t="shared" si="1"/>
        <v>50</v>
      </c>
      <c r="B58" s="14" t="s">
        <v>37</v>
      </c>
      <c r="C58" s="19" t="s">
        <v>38</v>
      </c>
      <c r="D58" s="25" t="s">
        <v>124</v>
      </c>
      <c r="E58" s="14" t="s">
        <v>17</v>
      </c>
      <c r="F58" s="14" t="s">
        <v>18</v>
      </c>
      <c r="G58" s="16">
        <v>500</v>
      </c>
      <c r="H58" s="24" t="s">
        <v>70</v>
      </c>
      <c r="I58" s="6">
        <v>500</v>
      </c>
      <c r="L58" s="6">
        <f t="shared" si="0"/>
        <v>500</v>
      </c>
    </row>
    <row r="59" spans="1:12" ht="30" x14ac:dyDescent="0.25">
      <c r="A59" s="17">
        <f t="shared" si="1"/>
        <v>51</v>
      </c>
      <c r="B59" s="14" t="s">
        <v>39</v>
      </c>
      <c r="C59" s="19" t="s">
        <v>38</v>
      </c>
      <c r="D59" s="25" t="s">
        <v>124</v>
      </c>
      <c r="E59" s="14" t="s">
        <v>17</v>
      </c>
      <c r="F59" s="14" t="s">
        <v>18</v>
      </c>
      <c r="G59" s="16">
        <v>500</v>
      </c>
      <c r="H59" s="24" t="s">
        <v>70</v>
      </c>
      <c r="I59" s="6">
        <v>500</v>
      </c>
      <c r="L59" s="6">
        <f t="shared" si="0"/>
        <v>500</v>
      </c>
    </row>
    <row r="60" spans="1:12" ht="90" x14ac:dyDescent="0.25">
      <c r="A60" s="17">
        <f t="shared" si="1"/>
        <v>52</v>
      </c>
      <c r="B60" s="14" t="s">
        <v>60</v>
      </c>
      <c r="C60" s="19" t="s">
        <v>38</v>
      </c>
      <c r="D60" s="25" t="s">
        <v>124</v>
      </c>
      <c r="E60" s="14" t="s">
        <v>73</v>
      </c>
      <c r="F60" s="14" t="s">
        <v>165</v>
      </c>
      <c r="G60" s="16">
        <v>55000</v>
      </c>
      <c r="H60" s="24" t="s">
        <v>70</v>
      </c>
      <c r="I60" s="6">
        <f>25000+20000+5000+5000</f>
        <v>55000</v>
      </c>
      <c r="L60" s="6">
        <f t="shared" si="0"/>
        <v>55000</v>
      </c>
    </row>
    <row r="61" spans="1:12" ht="75" x14ac:dyDescent="0.25">
      <c r="A61" s="17">
        <f t="shared" si="1"/>
        <v>53</v>
      </c>
      <c r="B61" s="14" t="s">
        <v>102</v>
      </c>
      <c r="C61" s="19" t="s">
        <v>38</v>
      </c>
      <c r="D61" s="25" t="s">
        <v>120</v>
      </c>
      <c r="E61" s="14" t="s">
        <v>23</v>
      </c>
      <c r="F61" s="14" t="s">
        <v>166</v>
      </c>
      <c r="G61" s="16">
        <v>30000</v>
      </c>
      <c r="H61" s="24" t="s">
        <v>70</v>
      </c>
      <c r="I61" s="6">
        <f>10000+10000+10000</f>
        <v>30000</v>
      </c>
      <c r="L61" s="6">
        <f t="shared" si="0"/>
        <v>30000</v>
      </c>
    </row>
    <row r="62" spans="1:12" ht="45" x14ac:dyDescent="0.25">
      <c r="A62" s="17">
        <f t="shared" si="1"/>
        <v>54</v>
      </c>
      <c r="B62" s="14" t="s">
        <v>103</v>
      </c>
      <c r="C62" s="19" t="s">
        <v>38</v>
      </c>
      <c r="D62" s="25" t="s">
        <v>120</v>
      </c>
      <c r="E62" s="14" t="s">
        <v>23</v>
      </c>
      <c r="F62" s="14" t="s">
        <v>138</v>
      </c>
      <c r="G62" s="16">
        <v>28000</v>
      </c>
      <c r="H62" s="24" t="s">
        <v>70</v>
      </c>
      <c r="I62" s="6">
        <f>10000+8000+10000</f>
        <v>28000</v>
      </c>
      <c r="L62" s="6">
        <f t="shared" si="0"/>
        <v>28000</v>
      </c>
    </row>
    <row r="63" spans="1:12" ht="105" x14ac:dyDescent="0.25">
      <c r="A63" s="17">
        <f t="shared" si="1"/>
        <v>55</v>
      </c>
      <c r="B63" s="14" t="s">
        <v>129</v>
      </c>
      <c r="C63" s="25" t="s">
        <v>54</v>
      </c>
      <c r="D63" s="25" t="s">
        <v>130</v>
      </c>
      <c r="E63" s="14" t="s">
        <v>44</v>
      </c>
      <c r="F63" s="14" t="s">
        <v>149</v>
      </c>
      <c r="G63" s="16">
        <v>33320</v>
      </c>
      <c r="H63" s="24" t="s">
        <v>70</v>
      </c>
      <c r="I63" s="6">
        <f>4320+10000+3000+1000</f>
        <v>18320</v>
      </c>
      <c r="J63" s="6">
        <v>15000</v>
      </c>
      <c r="L63" s="6">
        <f t="shared" si="0"/>
        <v>33320</v>
      </c>
    </row>
    <row r="64" spans="1:12" ht="90" x14ac:dyDescent="0.25">
      <c r="A64" s="17">
        <f t="shared" si="1"/>
        <v>56</v>
      </c>
      <c r="B64" s="14" t="s">
        <v>174</v>
      </c>
      <c r="C64" s="25" t="s">
        <v>54</v>
      </c>
      <c r="D64" s="25" t="s">
        <v>55</v>
      </c>
      <c r="E64" s="14" t="s">
        <v>48</v>
      </c>
      <c r="F64" s="14" t="s">
        <v>173</v>
      </c>
      <c r="G64" s="16">
        <v>17500</v>
      </c>
      <c r="H64" s="24" t="s">
        <v>70</v>
      </c>
      <c r="I64" s="6">
        <f>2000+15000+500</f>
        <v>17500</v>
      </c>
      <c r="L64" s="6">
        <f t="shared" si="0"/>
        <v>17500</v>
      </c>
    </row>
    <row r="65" spans="1:12" ht="90.75" customHeight="1" x14ac:dyDescent="0.25">
      <c r="A65" s="17">
        <f t="shared" si="1"/>
        <v>57</v>
      </c>
      <c r="B65" s="14" t="s">
        <v>121</v>
      </c>
      <c r="C65" s="25" t="s">
        <v>54</v>
      </c>
      <c r="D65" s="25" t="s">
        <v>125</v>
      </c>
      <c r="E65" s="14" t="s">
        <v>17</v>
      </c>
      <c r="F65" s="14" t="s">
        <v>175</v>
      </c>
      <c r="G65" s="16">
        <v>25000</v>
      </c>
      <c r="H65" s="24" t="s">
        <v>70</v>
      </c>
      <c r="I65" s="6">
        <f>1000+5000+4000+10000+5000</f>
        <v>25000</v>
      </c>
      <c r="L65" s="6">
        <f t="shared" si="0"/>
        <v>25000</v>
      </c>
    </row>
    <row r="66" spans="1:12" s="31" customFormat="1" ht="105" x14ac:dyDescent="0.25">
      <c r="A66" s="17">
        <f t="shared" si="1"/>
        <v>58</v>
      </c>
      <c r="B66" s="29" t="s">
        <v>108</v>
      </c>
      <c r="C66" s="34" t="s">
        <v>54</v>
      </c>
      <c r="D66" s="34" t="s">
        <v>67</v>
      </c>
      <c r="E66" s="29" t="s">
        <v>17</v>
      </c>
      <c r="F66" s="29" t="s">
        <v>84</v>
      </c>
      <c r="G66" s="30">
        <v>199800</v>
      </c>
      <c r="H66" s="32" t="s">
        <v>70</v>
      </c>
      <c r="I66" s="31">
        <v>199800</v>
      </c>
      <c r="L66" s="6">
        <f t="shared" si="0"/>
        <v>199800</v>
      </c>
    </row>
    <row r="67" spans="1:12" ht="60" x14ac:dyDescent="0.25">
      <c r="A67" s="17">
        <f t="shared" si="1"/>
        <v>59</v>
      </c>
      <c r="B67" s="35" t="s">
        <v>88</v>
      </c>
      <c r="C67" s="25" t="s">
        <v>54</v>
      </c>
      <c r="D67" s="25" t="s">
        <v>68</v>
      </c>
      <c r="E67" s="14" t="s">
        <v>17</v>
      </c>
      <c r="F67" s="14" t="s">
        <v>142</v>
      </c>
      <c r="G67" s="16">
        <v>108160</v>
      </c>
      <c r="H67" s="24" t="s">
        <v>70</v>
      </c>
      <c r="I67" s="6">
        <f>38160+30000+40000</f>
        <v>108160</v>
      </c>
      <c r="L67" s="6">
        <f t="shared" si="0"/>
        <v>108160</v>
      </c>
    </row>
    <row r="68" spans="1:12" ht="165" x14ac:dyDescent="0.25">
      <c r="A68" s="17">
        <f t="shared" si="1"/>
        <v>60</v>
      </c>
      <c r="B68" s="14" t="s">
        <v>140</v>
      </c>
      <c r="C68" s="25" t="s">
        <v>54</v>
      </c>
      <c r="D68" s="25" t="s">
        <v>122</v>
      </c>
      <c r="E68" s="14" t="s">
        <v>23</v>
      </c>
      <c r="F68" s="14" t="s">
        <v>177</v>
      </c>
      <c r="G68" s="16">
        <v>110000</v>
      </c>
      <c r="H68" s="24" t="s">
        <v>70</v>
      </c>
      <c r="I68" s="6">
        <f>3000+2000+2000+5000+5000+30000+3000</f>
        <v>50000</v>
      </c>
      <c r="J68" s="6">
        <f>30000+30000</f>
        <v>60000</v>
      </c>
      <c r="L68" s="6">
        <f t="shared" si="0"/>
        <v>110000</v>
      </c>
    </row>
    <row r="69" spans="1:12" ht="90" x14ac:dyDescent="0.25">
      <c r="A69" s="17">
        <f t="shared" si="1"/>
        <v>61</v>
      </c>
      <c r="B69" s="26" t="s">
        <v>87</v>
      </c>
      <c r="C69" s="25" t="s">
        <v>54</v>
      </c>
      <c r="D69" s="25" t="s">
        <v>68</v>
      </c>
      <c r="E69" s="14" t="s">
        <v>17</v>
      </c>
      <c r="F69" s="15" t="s">
        <v>57</v>
      </c>
      <c r="G69" s="16">
        <v>38470</v>
      </c>
      <c r="H69" s="24" t="s">
        <v>70</v>
      </c>
      <c r="J69" s="6">
        <v>38470</v>
      </c>
      <c r="L69" s="6">
        <v>38470</v>
      </c>
    </row>
    <row r="70" spans="1:12" x14ac:dyDescent="0.25">
      <c r="H70" s="9"/>
    </row>
    <row r="71" spans="1:12" x14ac:dyDescent="0.25">
      <c r="F71" s="10" t="s">
        <v>65</v>
      </c>
      <c r="G71" s="46">
        <f>SUM(G9:G70)</f>
        <v>1681000</v>
      </c>
      <c r="H71" s="47" t="s">
        <v>70</v>
      </c>
      <c r="I71" s="48">
        <f>SUM(I9:I70)</f>
        <v>1198350</v>
      </c>
      <c r="J71" s="48">
        <f>SUM(J9:J70)</f>
        <v>482650</v>
      </c>
      <c r="K71" s="48"/>
      <c r="L71" s="48">
        <f>SUM(L9:L70)</f>
        <v>1681000</v>
      </c>
    </row>
  </sheetData>
  <mergeCells count="3">
    <mergeCell ref="A2:F2"/>
    <mergeCell ref="B4:E4"/>
    <mergeCell ref="B5:E5"/>
  </mergeCells>
  <pageMargins left="0.23622047244094491" right="0.23622047244094491" top="0.94488188976377963" bottom="0.35433070866141736" header="0.31496062992125984" footer="0.31496062992125984"/>
  <pageSetup paperSize="9" scale="8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6"/>
  <sheetViews>
    <sheetView workbookViewId="0">
      <selection activeCell="D8" sqref="D8"/>
    </sheetView>
  </sheetViews>
  <sheetFormatPr defaultRowHeight="15" x14ac:dyDescent="0.25"/>
  <cols>
    <col min="2" max="2" width="45.42578125" customWidth="1"/>
    <col min="3" max="3" width="12.140625" customWidth="1"/>
    <col min="4" max="4" width="17.85546875" customWidth="1"/>
    <col min="5" max="5" width="20.5703125" customWidth="1"/>
    <col min="6" max="6" width="36.7109375" customWidth="1"/>
    <col min="7" max="7" width="11.85546875" customWidth="1"/>
    <col min="8" max="8" width="22.42578125" customWidth="1"/>
  </cols>
  <sheetData>
    <row r="3" spans="1:8" ht="21" x14ac:dyDescent="0.35">
      <c r="A3" s="59" t="s">
        <v>5</v>
      </c>
      <c r="B3" s="59"/>
      <c r="C3" s="59"/>
      <c r="D3" s="59"/>
      <c r="E3" s="59"/>
      <c r="F3" s="59"/>
      <c r="G3" s="59"/>
      <c r="H3" s="59"/>
    </row>
    <row r="4" spans="1:8" ht="21" x14ac:dyDescent="0.35">
      <c r="A4" s="3"/>
      <c r="B4" s="3"/>
      <c r="C4" s="3"/>
      <c r="D4" s="3"/>
      <c r="E4" s="3"/>
      <c r="F4" s="3"/>
      <c r="G4" s="3"/>
      <c r="H4" s="3"/>
    </row>
    <row r="5" spans="1:8" ht="21" x14ac:dyDescent="0.35">
      <c r="A5" s="3"/>
      <c r="B5" s="60" t="s">
        <v>6</v>
      </c>
      <c r="C5" s="60"/>
      <c r="D5" s="60"/>
      <c r="E5" s="60"/>
      <c r="F5" s="60"/>
      <c r="G5" s="60"/>
      <c r="H5" s="3"/>
    </row>
    <row r="6" spans="1:8" ht="21" x14ac:dyDescent="0.35">
      <c r="A6" s="3"/>
      <c r="B6" s="59" t="s">
        <v>12</v>
      </c>
      <c r="C6" s="59"/>
      <c r="D6" s="59"/>
      <c r="E6" s="59"/>
      <c r="F6" s="59"/>
      <c r="G6" s="59"/>
      <c r="H6" s="3"/>
    </row>
    <row r="7" spans="1:8" ht="21" x14ac:dyDescent="0.35">
      <c r="D7" s="59" t="s">
        <v>13</v>
      </c>
      <c r="E7" s="59"/>
    </row>
    <row r="9" spans="1:8" s="1" customFormat="1" ht="30" x14ac:dyDescent="0.25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 x14ac:dyDescent="0.25">
      <c r="A10">
        <v>1</v>
      </c>
    </row>
    <row r="26" spans="2:5" x14ac:dyDescent="0.25">
      <c r="B26" t="s">
        <v>10</v>
      </c>
      <c r="C26" s="4"/>
      <c r="D26" s="4"/>
      <c r="E26" t="s">
        <v>11</v>
      </c>
    </row>
  </sheetData>
  <mergeCells count="4">
    <mergeCell ref="A3:H3"/>
    <mergeCell ref="B5:G5"/>
    <mergeCell ref="B6:G6"/>
    <mergeCell ref="D7:E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6"/>
  <sheetViews>
    <sheetView workbookViewId="0">
      <selection activeCell="B13" sqref="B13"/>
    </sheetView>
  </sheetViews>
  <sheetFormatPr defaultRowHeight="15" x14ac:dyDescent="0.25"/>
  <cols>
    <col min="2" max="2" width="45.42578125" customWidth="1"/>
    <col min="3" max="3" width="12.140625" customWidth="1"/>
    <col min="4" max="4" width="36.7109375" customWidth="1"/>
    <col min="5" max="5" width="13.7109375" customWidth="1"/>
    <col min="6" max="6" width="16.42578125" customWidth="1"/>
    <col min="7" max="7" width="12" customWidth="1"/>
    <col min="8" max="8" width="12.28515625" customWidth="1"/>
  </cols>
  <sheetData>
    <row r="3" spans="1:8" ht="21" x14ac:dyDescent="0.35">
      <c r="A3" s="59" t="s">
        <v>5</v>
      </c>
      <c r="B3" s="59"/>
      <c r="C3" s="59"/>
      <c r="D3" s="59"/>
      <c r="E3" s="59"/>
      <c r="F3" s="59"/>
    </row>
    <row r="4" spans="1:8" ht="21" x14ac:dyDescent="0.35">
      <c r="A4" s="3"/>
      <c r="B4" s="3"/>
      <c r="C4" s="3"/>
      <c r="D4" s="3"/>
      <c r="E4" s="3"/>
      <c r="F4" s="3"/>
    </row>
    <row r="5" spans="1:8" ht="21" x14ac:dyDescent="0.35">
      <c r="A5" s="3"/>
      <c r="B5" s="60" t="s">
        <v>6</v>
      </c>
      <c r="C5" s="60"/>
      <c r="D5" s="60"/>
      <c r="E5" s="60"/>
      <c r="F5" s="3"/>
    </row>
    <row r="6" spans="1:8" ht="39" customHeight="1" x14ac:dyDescent="0.35">
      <c r="A6" s="3"/>
      <c r="B6" s="61" t="s">
        <v>15</v>
      </c>
      <c r="C6" s="61"/>
      <c r="D6" s="61"/>
      <c r="E6" s="61"/>
      <c r="F6" s="3"/>
    </row>
    <row r="7" spans="1:8" ht="21" x14ac:dyDescent="0.35">
      <c r="C7" s="3" t="s">
        <v>13</v>
      </c>
    </row>
    <row r="9" spans="1:8" s="1" customFormat="1" ht="44.25" customHeight="1" x14ac:dyDescent="0.25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 x14ac:dyDescent="0.25">
      <c r="A10">
        <v>1</v>
      </c>
    </row>
    <row r="26" spans="2:5" x14ac:dyDescent="0.25">
      <c r="B26" t="s">
        <v>10</v>
      </c>
      <c r="C26" s="4"/>
      <c r="D26" s="4"/>
      <c r="E26" t="s">
        <v>11</v>
      </c>
    </row>
  </sheetData>
  <mergeCells count="3">
    <mergeCell ref="A3:F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культурна</vt:lpstr>
      <vt:lpstr>туризм</vt:lpstr>
      <vt:lpstr>археологія</vt:lpstr>
      <vt:lpstr>культурна!Область_печати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2021-10-20T09:36:14Z</cp:lastPrinted>
  <dcterms:created xsi:type="dcterms:W3CDTF">2019-10-04T12:24:35Z</dcterms:created>
  <dcterms:modified xsi:type="dcterms:W3CDTF">2021-10-20T09:59:51Z</dcterms:modified>
</cp:coreProperties>
</file>