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66" i="1"/>
  <c r="I185"/>
  <c r="I67"/>
  <c r="I88"/>
  <c r="I29"/>
  <c r="I221"/>
  <c r="I121"/>
  <c r="I112"/>
  <c r="I194"/>
  <c r="I207"/>
  <c r="I68"/>
  <c r="I214"/>
  <c r="I99"/>
  <c r="I216"/>
  <c r="I55"/>
  <c r="I38"/>
  <c r="I101"/>
  <c r="I105"/>
  <c r="I31"/>
  <c r="I20"/>
  <c r="I23"/>
  <c r="I172" l="1"/>
  <c r="I201"/>
  <c r="I52"/>
  <c r="I97"/>
  <c r="I57"/>
  <c r="I49"/>
  <c r="I173" l="1"/>
  <c r="I126"/>
  <c r="I150"/>
  <c r="I144"/>
  <c r="I34"/>
  <c r="I218"/>
  <c r="I181"/>
  <c r="I159"/>
  <c r="I59"/>
  <c r="I156"/>
  <c r="I139"/>
  <c r="I91"/>
  <c r="I75"/>
  <c r="I95"/>
  <c r="I77"/>
  <c r="I132"/>
  <c r="I85"/>
  <c r="I198" l="1"/>
  <c r="I186"/>
  <c r="I167"/>
  <c r="I160"/>
  <c r="I120"/>
  <c r="I30"/>
  <c r="I28" s="1"/>
  <c r="I205"/>
  <c r="I206"/>
  <c r="I211"/>
  <c r="I162"/>
  <c r="I189"/>
  <c r="I161"/>
  <c r="I131"/>
  <c r="I33"/>
  <c r="I104"/>
  <c r="I103" s="1"/>
  <c r="I44" l="1"/>
  <c r="I158"/>
  <c r="I115"/>
  <c r="I41"/>
  <c r="I110"/>
  <c r="I202" l="1"/>
  <c r="I177" l="1"/>
  <c r="I89"/>
  <c r="I32"/>
  <c r="I22"/>
  <c r="I98"/>
  <c r="I187"/>
  <c r="I171"/>
  <c r="I170"/>
  <c r="I166"/>
  <c r="I164" s="1"/>
  <c r="I154"/>
  <c r="I63"/>
  <c r="I37"/>
  <c r="I36" s="1"/>
  <c r="I169" l="1"/>
  <c r="I15"/>
  <c r="I18"/>
  <c r="I145"/>
  <c r="I54"/>
  <c r="I48"/>
  <c r="I64"/>
  <c r="I100"/>
  <c r="I137" l="1"/>
  <c r="I136" l="1"/>
  <c r="I192"/>
  <c r="I43"/>
  <c r="I199"/>
  <c r="I197"/>
  <c r="I196"/>
  <c r="I195"/>
  <c r="I193" l="1"/>
  <c r="I119"/>
  <c r="I69"/>
  <c r="I128"/>
  <c r="I83"/>
  <c r="I157"/>
  <c r="I87"/>
  <c r="I155" l="1"/>
  <c r="I135" l="1"/>
  <c r="I208" l="1"/>
  <c r="I78" l="1"/>
  <c r="I76" l="1"/>
  <c r="I25"/>
  <c r="I71" l="1"/>
  <c r="I133"/>
  <c r="I130" s="1"/>
  <c r="I81" l="1"/>
  <c r="I114"/>
  <c r="I47"/>
  <c r="I127" l="1"/>
  <c r="I17"/>
  <c r="I19"/>
  <c r="I24"/>
  <c r="I13"/>
  <c r="I14" l="1"/>
  <c r="I96"/>
  <c r="I213" l="1"/>
  <c r="I191"/>
  <c r="I153"/>
  <c r="I125"/>
  <c r="I122"/>
  <c r="I107"/>
  <c r="I74" l="1"/>
  <c r="I51" l="1"/>
  <c r="I117" l="1"/>
  <c r="I113" s="1"/>
  <c r="I42" l="1"/>
  <c r="I220"/>
  <c r="I219" s="1"/>
  <c r="I40" l="1"/>
  <c r="I215" l="1"/>
  <c r="I212" s="1"/>
  <c r="I217"/>
  <c r="I210"/>
  <c r="I152" s="1"/>
  <c r="I111" l="1"/>
  <c r="I102" s="1"/>
  <c r="I94"/>
  <c r="I73" s="1"/>
  <c r="I62"/>
  <c r="I27" s="1"/>
  <c r="I12"/>
  <c r="I11" s="1"/>
  <c r="I222" l="1"/>
  <c r="I26"/>
  <c r="I223" l="1"/>
</calcChain>
</file>

<file path=xl/sharedStrings.xml><?xml version="1.0" encoding="utf-8"?>
<sst xmlns="http://schemas.openxmlformats.org/spreadsheetml/2006/main" count="622" uniqueCount="335">
  <si>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</si>
  <si>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</si>
  <si>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</si>
  <si>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</si>
  <si>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</si>
  <si>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</si>
  <si>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</si>
  <si>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</si>
  <si>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</si>
  <si>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</si>
  <si>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</si>
  <si>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</si>
  <si>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</si>
  <si>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</si>
  <si>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</si>
  <si>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</si>
  <si>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</si>
  <si>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</si>
  <si>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</si>
  <si>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</si>
  <si>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</si>
  <si>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</si>
  <si>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</si>
  <si>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</si>
  <si>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</si>
  <si>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</si>
  <si>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</si>
  <si>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</si>
  <si>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</si>
  <si>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</si>
  <si>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</si>
  <si>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</si>
  <si>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</si>
  <si>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</si>
  <si>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</si>
  <si>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</si>
  <si>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</si>
  <si>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</si>
  <si>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</si>
  <si>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</si>
  <si>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</si>
  <si>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</si>
  <si>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</si>
  <si>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</si>
  <si>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</si>
  <si>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</si>
  <si>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</si>
  <si>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</si>
  <si>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</si>
  <si>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</si>
  <si>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</si>
  <si>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</si>
  <si>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</si>
  <si>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</si>
  <si>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</si>
  <si>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</si>
  <si>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</si>
  <si>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</si>
  <si>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</si>
  <si>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</si>
  <si>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</si>
  <si>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</si>
  <si>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</si>
  <si>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</si>
  <si>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</si>
  <si>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</si>
  <si>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</si>
  <si>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</si>
  <si>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</si>
  <si>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</si>
  <si>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</si>
  <si>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</si>
  <si>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</si>
  <si>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</si>
  <si>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</si>
  <si>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</si>
  <si>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</si>
  <si>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</si>
  <si>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</si>
  <si>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</si>
  <si>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</si>
  <si>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</si>
  <si>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</si>
  <si>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</si>
  <si>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</si>
  <si>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</si>
  <si>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</si>
  <si>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</si>
  <si>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</si>
  <si>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</si>
  <si>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</si>
  <si>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</si>
  <si>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</si>
  <si>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</si>
  <si>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</si>
  <si>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</si>
  <si>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</si>
  <si>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</si>
  <si>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</si>
  <si>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</si>
  <si>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</si>
  <si>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</si>
  <si>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</si>
  <si>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</si>
  <si>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</si>
  <si>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</si>
  <si>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</si>
  <si>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</si>
  <si>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</si>
  <si>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</si>
  <si>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</si>
  <si>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</si>
  <si>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</si>
  <si>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</si>
  <si>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</si>
  <si>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</si>
  <si>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</si>
  <si>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</si>
  <si>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</si>
  <si>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</si>
  <si>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</si>
  <si>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</si>
  <si>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</si>
  <si>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</si>
  <si>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</si>
  <si>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</si>
  <si>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</si>
  <si>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</si>
  <si>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</si>
  <si>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</si>
  <si>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</si>
  <si>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</si>
  <si>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</si>
  <si>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</si>
  <si>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</si>
  <si>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</si>
  <si>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</si>
  <si>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</si>
  <si>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</si>
  <si>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</si>
  <si>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</si>
  <si>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</si>
  <si>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</si>
  <si>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</si>
  <si>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</si>
  <si>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</si>
  <si>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</si>
  <si>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</si>
  <si>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</si>
  <si>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</si>
  <si>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</si>
  <si>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</si>
  <si>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</si>
  <si>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</si>
  <si>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</si>
  <si>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</si>
  <si>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</si>
  <si>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</si>
  <si>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</si>
  <si>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</si>
  <si>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</si>
  <si>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</si>
  <si>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</si>
  <si>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</si>
  <si>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</si>
  <si>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</si>
  <si>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</si>
  <si>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</si>
  <si>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</si>
  <si>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</si>
  <si>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</si>
  <si>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</si>
  <si>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</si>
  <si>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Будівництво ФОК з басейнами (типової будівлі басейну "Н2О-Classic") по вул.Незалежності, м.Ніжин, Чернігівська обл., в т.ч.ПВР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</si>
  <si>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</si>
  <si>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</si>
  <si>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</si>
  <si>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</si>
  <si>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</si>
  <si>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</si>
  <si>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</si>
  <si>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</si>
  <si>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</si>
  <si>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</si>
  <si>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</si>
  <si>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</si>
  <si>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</si>
  <si>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</si>
  <si>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</si>
  <si>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</si>
  <si>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</si>
  <si>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</si>
  <si>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</si>
  <si>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</si>
  <si>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</si>
  <si>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</si>
  <si>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</si>
  <si>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</si>
  <si>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</si>
  <si>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</si>
  <si>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</si>
  <si>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</si>
  <si>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</si>
  <si>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</si>
  <si>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</si>
  <si>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</si>
  <si>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</si>
  <si>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</si>
  <si>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</si>
  <si>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</si>
  <si>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</si>
  <si>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</si>
  <si>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</si>
  <si>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</si>
  <si>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</si>
  <si>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</si>
  <si>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</si>
  <si>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</si>
  <si>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</si>
  <si>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</si>
  <si>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</si>
  <si>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</si>
  <si>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</si>
  <si>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</si>
  <si>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</si>
  <si>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</si>
  <si>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</si>
  <si>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</si>
  <si>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</si>
  <si>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</si>
  <si>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</si>
  <si>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</si>
  <si>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</si>
  <si>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</si>
  <si>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</si>
  <si>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</si>
  <si>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</si>
  <si>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</si>
  <si>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</si>
  <si>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</si>
  <si>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</si>
  <si>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</si>
  <si>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</si>
  <si>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</si>
  <si>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</si>
  <si>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</si>
  <si>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</si>
  <si>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</si>
  <si>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</si>
  <si>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</si>
  <si>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</si>
  <si>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</si>
  <si>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</si>
  <si>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</si>
  <si>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</si>
  <si>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</si>
  <si>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</si>
  <si>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</si>
  <si>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</si>
  <si>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</si>
  <si>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</si>
  <si>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</si>
  <si>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</si>
  <si>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</si>
  <si>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</si>
  <si>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</si>
  <si>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</si>
  <si>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</si>
  <si>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</si>
  <si>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</si>
  <si>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</si>
  <si>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Вуличні тренажерні комплекси "Невада"1шт. для спорт.майд по вул.Незалежності,21А ; 2шт- для спорт.майд по вул. Прилуцька,156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</si>
  <si>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</si>
  <si>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</si>
  <si>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</si>
  <si>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</si>
  <si>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</si>
  <si>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</si>
  <si>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</si>
  <si>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</si>
  <si>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</si>
  <si>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</si>
  <si>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</si>
  <si>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</si>
  <si>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</si>
  <si>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</si>
  <si>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</si>
  <si>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</si>
  <si>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</si>
  <si>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</si>
  <si>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</si>
  <si>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</si>
  <si>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</si>
  <si>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</si>
  <si>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</si>
  <si>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</si>
  <si>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</si>
  <si>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</si>
  <si>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</si>
  <si>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</si>
  <si>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</si>
  <si>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</si>
  <si>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</si>
  <si>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</si>
  <si>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</si>
  <si>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</si>
  <si>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</si>
  <si>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</si>
  <si>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</si>
  <si>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</si>
  <si>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</si>
  <si>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</si>
  <si>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Насоси в газову котельню (2 шт.) для ЗОШ№ 12;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</si>
  <si>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</si>
  <si>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</si>
  <si>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</si>
  <si>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</si>
  <si>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</si>
  <si>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>Модульні пересувні баскетбольні стійки 1 шт.*95000, бензинова повітрядуйка-17199грн, газонокосарка-12600грн</t>
  </si>
  <si>
    <t>1117520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</si>
  <si>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</si>
  <si>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</si>
  <si>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</si>
  <si>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</si>
  <si>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Капітальне будівництво (придбання)житла</t>
  </si>
  <si>
    <t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</si>
  <si>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-1391958грн,Будівництво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</si>
  <si>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Капітальний ремонт нежитлових приміщень харчоблоку за адр. Вул. Московська,21 в м.Ніжин, в т.ч. ПКД</t>
  </si>
  <si>
    <t>Придбання кондиціонерів 3 шт-45000грн,2 шт.знищувачів паперів-16000грн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</si>
  <si>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кисню-3127797грн,облаш.тамбуру прийм.від.-придб.металопластикової констр.-40000грн,)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</si>
  <si>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-131,54 тис.грн, П/б-14737грн)</t>
  </si>
  <si>
    <t>Програма інформатизації діяльності виконавчого комітету Ніжинської міської ради Чернігівської області на 2020-2022роки (Виконком-749,1тис.грн, НЦСССДМ-25,0 тис.грн, )</t>
  </si>
  <si>
    <t>Волейбольна стійка-12500грн, тенісні столи вуличні 3 шт-30000грн, тренажери вуличні 9шт-72000грн, футбольні ворота комплект-3500грн для спорт майд по вул. Кушакевичів,7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</si>
  <si>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фотоапарат-41600грн,навіс металевий для автомоб виконавчого комітету                                                                                                                                                                                  </t>
  </si>
  <si>
    <t xml:space="preserve">від  "23 "  листопада  2021  року № 8  -16/2021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</si>
</sst>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5"/>
  <sheetViews>
    <sheetView tabSelected="1" showWhiteSpace="0" topLeftCell="A82" zoomScaleNormal="100" zoomScaleSheetLayoutView="75" workbookViewId="0">
      <selection activeCell="D87" sqref="D87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69"/>
      <c r="F2" s="143" t="s">
        <v>122</v>
      </c>
      <c r="G2" s="143"/>
      <c r="H2" s="143"/>
      <c r="I2" s="143"/>
      <c r="J2" s="143"/>
    </row>
    <row r="3" spans="1:10">
      <c r="G3" s="143" t="s">
        <v>334</v>
      </c>
      <c r="H3" s="143"/>
      <c r="I3" s="143"/>
      <c r="J3" s="143"/>
    </row>
    <row r="4" spans="1:10">
      <c r="G4" t="s">
        <v>114</v>
      </c>
      <c r="H4" s="4"/>
      <c r="I4" s="4"/>
    </row>
    <row r="5" spans="1:10" ht="15.75">
      <c r="A5" s="145" t="s">
        <v>1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ht="30.75" customHeight="1">
      <c r="A6" s="146" t="s">
        <v>127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5.75">
      <c r="A7" s="145" t="s">
        <v>128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0">
      <c r="A8" s="147">
        <v>25538000000</v>
      </c>
      <c r="B8" s="147"/>
    </row>
    <row r="9" spans="1:10">
      <c r="A9" s="144" t="s">
        <v>2</v>
      </c>
      <c r="B9" s="144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174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9161959</v>
      </c>
      <c r="J14" s="7"/>
    </row>
    <row r="15" spans="1:10" ht="25.5">
      <c r="A15" s="22" t="s">
        <v>212</v>
      </c>
      <c r="B15" s="83">
        <v>6030</v>
      </c>
      <c r="C15" s="93" t="s">
        <v>200</v>
      </c>
      <c r="D15" s="15" t="s">
        <v>213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257</v>
      </c>
      <c r="F16" s="7"/>
      <c r="G16" s="7"/>
      <c r="H16" s="7"/>
      <c r="I16" s="11">
        <v>199000</v>
      </c>
      <c r="J16" s="7"/>
    </row>
    <row r="17" spans="1:13" ht="25.5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1" t="s">
        <v>77</v>
      </c>
      <c r="C18" s="37"/>
      <c r="D18" s="25" t="s">
        <v>76</v>
      </c>
      <c r="E18" s="44" t="s">
        <v>189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176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234</v>
      </c>
      <c r="F23" s="7"/>
      <c r="G23" s="7"/>
      <c r="H23" s="7"/>
      <c r="I23" s="46">
        <f>1099200+11370+1549791+1431709+28160</f>
        <v>4120230</v>
      </c>
      <c r="J23" s="7"/>
    </row>
    <row r="24" spans="1:13" ht="33" customHeight="1">
      <c r="A24" s="32" t="s">
        <v>86</v>
      </c>
      <c r="B24" s="27">
        <v>7670</v>
      </c>
      <c r="C24" s="57" t="s">
        <v>87</v>
      </c>
      <c r="D24" s="9" t="s">
        <v>88</v>
      </c>
      <c r="E24" s="44"/>
      <c r="F24" s="7"/>
      <c r="G24" s="7"/>
      <c r="H24" s="7"/>
      <c r="I24" s="73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175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11153061.300000001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I28+I34+I36+I40+I42+I44+I47+I49+I51+I54+I57+I59+I62+I64+I66+I69+I71</f>
        <v>21512996</v>
      </c>
      <c r="J27" s="13"/>
    </row>
    <row r="28" spans="1:13" ht="37.5" customHeight="1">
      <c r="A28" s="74" t="s">
        <v>123</v>
      </c>
      <c r="B28" s="76" t="s">
        <v>23</v>
      </c>
      <c r="C28" s="76" t="s">
        <v>24</v>
      </c>
      <c r="D28" s="24" t="s">
        <v>139</v>
      </c>
      <c r="E28" s="13"/>
      <c r="F28" s="13"/>
      <c r="G28" s="13"/>
      <c r="H28" s="13"/>
      <c r="I28" s="26">
        <f>I29+I30+I31</f>
        <v>1518570</v>
      </c>
      <c r="J28" s="13"/>
    </row>
    <row r="29" spans="1:13" ht="57" customHeight="1">
      <c r="A29" s="13"/>
      <c r="B29" s="54" t="s">
        <v>25</v>
      </c>
      <c r="C29" s="13"/>
      <c r="D29" s="25" t="s">
        <v>26</v>
      </c>
      <c r="E29" s="68" t="s">
        <v>333</v>
      </c>
      <c r="F29" s="13"/>
      <c r="G29" s="13"/>
      <c r="H29" s="13"/>
      <c r="I29" s="47">
        <f>60000+186500+600000+49000+67000+49900-45000+199000</f>
        <v>1166400</v>
      </c>
      <c r="J29" s="13"/>
      <c r="K29" s="69"/>
      <c r="L29" s="69"/>
      <c r="M29" s="69"/>
    </row>
    <row r="30" spans="1:13" ht="25.5">
      <c r="A30" s="13"/>
      <c r="B30" s="54" t="s">
        <v>25</v>
      </c>
      <c r="C30" s="13"/>
      <c r="D30" s="25" t="s">
        <v>26</v>
      </c>
      <c r="E30" s="68" t="s">
        <v>294</v>
      </c>
      <c r="F30" s="48"/>
      <c r="G30" s="48"/>
      <c r="H30" s="48"/>
      <c r="I30" s="47">
        <f>45300</f>
        <v>45300</v>
      </c>
      <c r="J30" s="13"/>
      <c r="K30" s="69"/>
      <c r="L30" s="69"/>
      <c r="M30" s="69"/>
    </row>
    <row r="31" spans="1:13" ht="39" customHeight="1">
      <c r="A31" s="13"/>
      <c r="B31" s="54" t="s">
        <v>25</v>
      </c>
      <c r="C31" s="13"/>
      <c r="D31" s="25" t="s">
        <v>26</v>
      </c>
      <c r="E31" s="68" t="s">
        <v>252</v>
      </c>
      <c r="F31" s="13"/>
      <c r="G31" s="13"/>
      <c r="H31" s="13"/>
      <c r="I31" s="47">
        <f>310000-3130</f>
        <v>306870</v>
      </c>
      <c r="J31" s="13"/>
      <c r="K31" s="69"/>
      <c r="L31" s="69"/>
      <c r="M31" s="69"/>
    </row>
    <row r="32" spans="1:13" ht="30" hidden="1" customHeight="1">
      <c r="A32" s="22" t="s">
        <v>263</v>
      </c>
      <c r="B32" s="55" t="s">
        <v>264</v>
      </c>
      <c r="C32" s="22" t="s">
        <v>265</v>
      </c>
      <c r="D32" s="9" t="s">
        <v>266</v>
      </c>
      <c r="E32" s="107"/>
      <c r="F32" s="89"/>
      <c r="G32" s="89"/>
      <c r="H32" s="89"/>
      <c r="I32" s="61">
        <f>I33</f>
        <v>0</v>
      </c>
      <c r="J32" s="13"/>
      <c r="K32" s="69"/>
      <c r="L32" s="69"/>
      <c r="M32" s="69"/>
    </row>
    <row r="33" spans="1:13" ht="36" hidden="1" customHeight="1">
      <c r="A33" s="13"/>
      <c r="B33" s="54" t="s">
        <v>25</v>
      </c>
      <c r="C33" s="13"/>
      <c r="D33" s="25" t="s">
        <v>26</v>
      </c>
      <c r="E33" s="133" t="s">
        <v>283</v>
      </c>
      <c r="F33" s="13"/>
      <c r="G33" s="13"/>
      <c r="H33" s="13"/>
      <c r="I33" s="132">
        <f>15000+1100-16100</f>
        <v>0</v>
      </c>
      <c r="J33" s="13"/>
      <c r="K33" s="69"/>
      <c r="L33" s="69"/>
      <c r="M33" s="69"/>
    </row>
    <row r="34" spans="1:13" ht="24.75" customHeight="1">
      <c r="A34" s="89">
        <v>210180</v>
      </c>
      <c r="B34" s="55" t="s">
        <v>264</v>
      </c>
      <c r="C34" s="89">
        <v>133</v>
      </c>
      <c r="D34" s="9" t="s">
        <v>266</v>
      </c>
      <c r="E34" s="137"/>
      <c r="F34" s="120"/>
      <c r="G34" s="120"/>
      <c r="H34" s="120"/>
      <c r="I34" s="61">
        <f>I35</f>
        <v>52000</v>
      </c>
      <c r="J34" s="13"/>
      <c r="K34" s="69"/>
      <c r="L34" s="69"/>
      <c r="M34" s="69"/>
    </row>
    <row r="35" spans="1:13" ht="36" customHeight="1">
      <c r="A35" s="13"/>
      <c r="B35" s="54" t="s">
        <v>25</v>
      </c>
      <c r="C35" s="13"/>
      <c r="D35" s="25" t="s">
        <v>26</v>
      </c>
      <c r="E35" s="68" t="s">
        <v>286</v>
      </c>
      <c r="F35" s="48"/>
      <c r="G35" s="48"/>
      <c r="H35" s="48"/>
      <c r="I35" s="47">
        <v>52000</v>
      </c>
      <c r="J35" s="13"/>
      <c r="K35" s="69"/>
      <c r="L35" s="69"/>
      <c r="M35" s="69"/>
    </row>
    <row r="36" spans="1:13" ht="25.5">
      <c r="A36" s="32" t="s">
        <v>44</v>
      </c>
      <c r="B36" s="33" t="s">
        <v>45</v>
      </c>
      <c r="C36" s="32" t="s">
        <v>46</v>
      </c>
      <c r="D36" s="9" t="s">
        <v>47</v>
      </c>
      <c r="E36" s="7"/>
      <c r="F36" s="13"/>
      <c r="G36" s="13"/>
      <c r="H36" s="13"/>
      <c r="I36" s="26">
        <f>I37+I38+I39</f>
        <v>9543297</v>
      </c>
      <c r="J36" s="13"/>
    </row>
    <row r="37" spans="1:13" ht="38.25">
      <c r="A37" s="13"/>
      <c r="B37" s="54" t="s">
        <v>56</v>
      </c>
      <c r="C37" s="13"/>
      <c r="D37" s="25" t="s">
        <v>57</v>
      </c>
      <c r="E37" s="68" t="s">
        <v>129</v>
      </c>
      <c r="F37" s="13"/>
      <c r="G37" s="13"/>
      <c r="H37" s="13"/>
      <c r="I37" s="47">
        <f>7070000+90000-800000</f>
        <v>6360000</v>
      </c>
      <c r="J37" s="13"/>
    </row>
    <row r="38" spans="1:13" ht="94.5" customHeight="1">
      <c r="A38" s="13"/>
      <c r="B38" s="54" t="s">
        <v>56</v>
      </c>
      <c r="C38" s="13"/>
      <c r="D38" s="25" t="s">
        <v>57</v>
      </c>
      <c r="E38" s="7" t="s">
        <v>329</v>
      </c>
      <c r="F38" s="13"/>
      <c r="G38" s="13"/>
      <c r="H38" s="13"/>
      <c r="I38" s="47">
        <f>3080000+45797+40000</f>
        <v>3165797</v>
      </c>
      <c r="J38" s="13"/>
    </row>
    <row r="39" spans="1:13" ht="27" customHeight="1">
      <c r="A39" s="13"/>
      <c r="B39" s="54" t="s">
        <v>56</v>
      </c>
      <c r="C39" s="13"/>
      <c r="D39" s="25" t="s">
        <v>57</v>
      </c>
      <c r="E39" s="92" t="s">
        <v>310</v>
      </c>
      <c r="F39" s="13"/>
      <c r="G39" s="13"/>
      <c r="H39" s="13"/>
      <c r="I39" s="47">
        <v>17500</v>
      </c>
      <c r="J39" s="13"/>
    </row>
    <row r="40" spans="1:13" ht="38.25">
      <c r="A40" s="32" t="s">
        <v>48</v>
      </c>
      <c r="B40" s="33" t="s">
        <v>49</v>
      </c>
      <c r="C40" s="32" t="s">
        <v>50</v>
      </c>
      <c r="D40" s="34" t="s">
        <v>51</v>
      </c>
      <c r="E40" s="7"/>
      <c r="F40" s="13"/>
      <c r="G40" s="13"/>
      <c r="H40" s="13"/>
      <c r="I40" s="26">
        <f>I41</f>
        <v>3200215</v>
      </c>
      <c r="J40" s="13"/>
    </row>
    <row r="41" spans="1:13" ht="38.25" customHeight="1">
      <c r="A41" s="13"/>
      <c r="B41" s="54" t="s">
        <v>56</v>
      </c>
      <c r="C41" s="13"/>
      <c r="D41" s="25" t="s">
        <v>57</v>
      </c>
      <c r="E41" s="7" t="s">
        <v>130</v>
      </c>
      <c r="F41" s="13"/>
      <c r="G41" s="13"/>
      <c r="H41" s="13"/>
      <c r="I41" s="47">
        <f>3460000-190785-69000</f>
        <v>3200215</v>
      </c>
      <c r="J41" s="13"/>
    </row>
    <row r="42" spans="1:13">
      <c r="A42" s="23" t="s">
        <v>52</v>
      </c>
      <c r="B42" s="23" t="s">
        <v>53</v>
      </c>
      <c r="C42" s="23" t="s">
        <v>54</v>
      </c>
      <c r="D42" s="9" t="s">
        <v>55</v>
      </c>
      <c r="E42" s="35"/>
      <c r="F42" s="13"/>
      <c r="G42" s="13"/>
      <c r="H42" s="13"/>
      <c r="I42" s="26">
        <f>I43</f>
        <v>496917</v>
      </c>
      <c r="J42" s="13"/>
    </row>
    <row r="43" spans="1:13" ht="47.25" customHeight="1">
      <c r="A43" s="13"/>
      <c r="B43" s="54" t="s">
        <v>56</v>
      </c>
      <c r="C43" s="13"/>
      <c r="D43" s="25" t="s">
        <v>57</v>
      </c>
      <c r="E43" s="7" t="s">
        <v>131</v>
      </c>
      <c r="F43" s="13"/>
      <c r="G43" s="13"/>
      <c r="H43" s="13"/>
      <c r="I43" s="47">
        <f>330000+48817+120000-1900</f>
        <v>496917</v>
      </c>
      <c r="J43" s="13"/>
    </row>
    <row r="44" spans="1:13" ht="28.5" customHeight="1">
      <c r="A44" s="22" t="s">
        <v>217</v>
      </c>
      <c r="B44" s="55" t="s">
        <v>30</v>
      </c>
      <c r="C44" s="56">
        <v>1040</v>
      </c>
      <c r="D44" s="9" t="s">
        <v>218</v>
      </c>
      <c r="E44" s="7"/>
      <c r="F44" s="13"/>
      <c r="G44" s="13"/>
      <c r="H44" s="13"/>
      <c r="I44" s="61">
        <f>10000+I46</f>
        <v>19000</v>
      </c>
      <c r="J44" s="13"/>
    </row>
    <row r="45" spans="1:13" ht="27.75" customHeight="1">
      <c r="A45" s="13"/>
      <c r="B45" s="54" t="s">
        <v>25</v>
      </c>
      <c r="C45" s="13"/>
      <c r="D45" s="25" t="s">
        <v>26</v>
      </c>
      <c r="E45" s="7" t="s">
        <v>219</v>
      </c>
      <c r="F45" s="13"/>
      <c r="G45" s="13"/>
      <c r="H45" s="13"/>
      <c r="I45" s="47">
        <v>10000</v>
      </c>
      <c r="J45" s="13"/>
    </row>
    <row r="46" spans="1:13" ht="51" customHeight="1">
      <c r="A46" s="13"/>
      <c r="B46" s="54" t="s">
        <v>25</v>
      </c>
      <c r="C46" s="13"/>
      <c r="D46" s="25" t="s">
        <v>26</v>
      </c>
      <c r="E46" s="7" t="s">
        <v>295</v>
      </c>
      <c r="F46" s="13"/>
      <c r="G46" s="13"/>
      <c r="H46" s="13"/>
      <c r="I46" s="47">
        <v>9000</v>
      </c>
      <c r="J46" s="13"/>
    </row>
    <row r="47" spans="1:13" ht="47.25" customHeight="1">
      <c r="A47" s="22" t="s">
        <v>179</v>
      </c>
      <c r="B47" s="55" t="s">
        <v>180</v>
      </c>
      <c r="C47" s="56">
        <v>1040</v>
      </c>
      <c r="D47" s="9" t="s">
        <v>181</v>
      </c>
      <c r="E47" s="7"/>
      <c r="F47" s="13"/>
      <c r="G47" s="13"/>
      <c r="H47" s="13"/>
      <c r="I47" s="61">
        <f>I48</f>
        <v>80218</v>
      </c>
      <c r="J47" s="13"/>
    </row>
    <row r="48" spans="1:13" ht="33.75" customHeight="1">
      <c r="A48" s="13"/>
      <c r="B48" s="54" t="s">
        <v>56</v>
      </c>
      <c r="C48" s="52"/>
      <c r="D48" s="25" t="s">
        <v>57</v>
      </c>
      <c r="E48" s="7" t="s">
        <v>182</v>
      </c>
      <c r="F48" s="13"/>
      <c r="G48" s="13"/>
      <c r="H48" s="13"/>
      <c r="I48" s="47">
        <f>63499+16719</f>
        <v>80218</v>
      </c>
      <c r="J48" s="13"/>
    </row>
    <row r="49" spans="1:11" ht="55.5" customHeight="1">
      <c r="A49" s="22" t="s">
        <v>270</v>
      </c>
      <c r="B49" s="55" t="s">
        <v>291</v>
      </c>
      <c r="C49" s="121">
        <v>1040</v>
      </c>
      <c r="D49" s="9" t="s">
        <v>253</v>
      </c>
      <c r="E49" s="8"/>
      <c r="F49" s="89"/>
      <c r="G49" s="89"/>
      <c r="H49" s="89"/>
      <c r="I49" s="61">
        <f>I50</f>
        <v>158465</v>
      </c>
      <c r="J49" s="13"/>
    </row>
    <row r="50" spans="1:11" ht="30.75" customHeight="1">
      <c r="A50" s="13"/>
      <c r="B50" s="51">
        <v>3132</v>
      </c>
      <c r="C50" s="51"/>
      <c r="D50" s="25" t="s">
        <v>18</v>
      </c>
      <c r="E50" s="7" t="s">
        <v>296</v>
      </c>
      <c r="F50" s="13"/>
      <c r="G50" s="13"/>
      <c r="H50" s="13"/>
      <c r="I50" s="47">
        <v>158465</v>
      </c>
      <c r="J50" s="13"/>
    </row>
    <row r="51" spans="1:11" ht="27.75" customHeight="1">
      <c r="A51" s="74" t="s">
        <v>103</v>
      </c>
      <c r="B51" s="74" t="s">
        <v>28</v>
      </c>
      <c r="C51" s="74" t="s">
        <v>121</v>
      </c>
      <c r="D51" s="15" t="s">
        <v>27</v>
      </c>
      <c r="E51" s="13"/>
      <c r="F51" s="13"/>
      <c r="G51" s="13"/>
      <c r="H51" s="13"/>
      <c r="I51" s="26">
        <f>I52+I53</f>
        <v>819000</v>
      </c>
      <c r="J51" s="13"/>
    </row>
    <row r="52" spans="1:11" ht="51">
      <c r="A52" s="13"/>
      <c r="B52" s="54" t="s">
        <v>30</v>
      </c>
      <c r="C52" s="52"/>
      <c r="D52" s="25" t="s">
        <v>29</v>
      </c>
      <c r="E52" s="7" t="s">
        <v>132</v>
      </c>
      <c r="F52" s="13"/>
      <c r="G52" s="13"/>
      <c r="H52" s="13"/>
      <c r="I52" s="47">
        <f>450000+550000-431000-200000</f>
        <v>369000</v>
      </c>
      <c r="J52" s="13"/>
    </row>
    <row r="53" spans="1:11" ht="51">
      <c r="A53" s="13"/>
      <c r="B53" s="54" t="s">
        <v>30</v>
      </c>
      <c r="C53" s="52"/>
      <c r="D53" s="25" t="s">
        <v>29</v>
      </c>
      <c r="E53" s="7" t="s">
        <v>133</v>
      </c>
      <c r="F53" s="13"/>
      <c r="G53" s="13"/>
      <c r="H53" s="13"/>
      <c r="I53" s="47">
        <v>450000</v>
      </c>
      <c r="J53" s="13"/>
    </row>
    <row r="54" spans="1:11" ht="25.5">
      <c r="A54" s="22" t="s">
        <v>246</v>
      </c>
      <c r="B54" s="55" t="s">
        <v>247</v>
      </c>
      <c r="C54" s="85" t="s">
        <v>32</v>
      </c>
      <c r="D54" s="41" t="s">
        <v>104</v>
      </c>
      <c r="E54" s="8"/>
      <c r="F54" s="89"/>
      <c r="G54" s="89"/>
      <c r="H54" s="89"/>
      <c r="I54" s="61">
        <f>I55+I56</f>
        <v>2622952</v>
      </c>
      <c r="J54" s="13"/>
    </row>
    <row r="55" spans="1:11" ht="96" customHeight="1">
      <c r="A55" s="13"/>
      <c r="B55" s="54" t="s">
        <v>56</v>
      </c>
      <c r="C55" s="52"/>
      <c r="D55" s="25" t="s">
        <v>57</v>
      </c>
      <c r="E55" s="7" t="s">
        <v>326</v>
      </c>
      <c r="F55" s="13"/>
      <c r="G55" s="13"/>
      <c r="H55" s="13"/>
      <c r="I55" s="47">
        <f>43000+1024458+25000+1180994+299500</f>
        <v>2572952</v>
      </c>
      <c r="J55" s="13"/>
    </row>
    <row r="56" spans="1:11" ht="79.5" customHeight="1">
      <c r="A56" s="13"/>
      <c r="B56" s="54" t="s">
        <v>56</v>
      </c>
      <c r="C56" s="52"/>
      <c r="D56" s="25" t="s">
        <v>57</v>
      </c>
      <c r="E56" s="44" t="s">
        <v>292</v>
      </c>
      <c r="F56" s="13"/>
      <c r="G56" s="13"/>
      <c r="H56" s="13"/>
      <c r="I56" s="47">
        <v>50000</v>
      </c>
      <c r="J56" s="13"/>
      <c r="K56" s="131"/>
    </row>
    <row r="57" spans="1:11" ht="25.5">
      <c r="A57" s="22" t="s">
        <v>135</v>
      </c>
      <c r="B57" s="55" t="s">
        <v>30</v>
      </c>
      <c r="C57" s="55" t="s">
        <v>32</v>
      </c>
      <c r="D57" s="9" t="s">
        <v>110</v>
      </c>
      <c r="E57" s="7"/>
      <c r="F57" s="13"/>
      <c r="G57" s="13"/>
      <c r="H57" s="13"/>
      <c r="I57" s="61">
        <f>I58</f>
        <v>74500</v>
      </c>
      <c r="J57" s="13"/>
    </row>
    <row r="58" spans="1:11" ht="38.25">
      <c r="A58" s="13"/>
      <c r="B58" s="51">
        <v>3132</v>
      </c>
      <c r="C58" s="51"/>
      <c r="D58" s="25" t="s">
        <v>18</v>
      </c>
      <c r="E58" s="35" t="s">
        <v>297</v>
      </c>
      <c r="F58" s="13"/>
      <c r="G58" s="13"/>
      <c r="H58" s="13"/>
      <c r="I58" s="47">
        <v>74500</v>
      </c>
      <c r="J58" s="13"/>
    </row>
    <row r="59" spans="1:11" ht="25.5">
      <c r="A59" s="22" t="s">
        <v>315</v>
      </c>
      <c r="B59" s="50">
        <v>7330</v>
      </c>
      <c r="C59" s="55" t="s">
        <v>32</v>
      </c>
      <c r="D59" s="15" t="s">
        <v>80</v>
      </c>
      <c r="E59" s="91"/>
      <c r="F59" s="89"/>
      <c r="G59" s="89"/>
      <c r="H59" s="89"/>
      <c r="I59" s="61">
        <f>I60+I61</f>
        <v>99000</v>
      </c>
      <c r="J59" s="13"/>
    </row>
    <row r="60" spans="1:11" ht="25.5">
      <c r="A60" s="13"/>
      <c r="B60" s="52">
        <v>3122</v>
      </c>
      <c r="C60" s="79"/>
      <c r="D60" s="25" t="s">
        <v>76</v>
      </c>
      <c r="E60" s="35" t="s">
        <v>316</v>
      </c>
      <c r="F60" s="13"/>
      <c r="G60" s="13"/>
      <c r="H60" s="13"/>
      <c r="I60" s="47">
        <v>49200</v>
      </c>
      <c r="J60" s="13"/>
    </row>
    <row r="61" spans="1:11" ht="25.5">
      <c r="A61" s="13"/>
      <c r="B61" s="52">
        <v>3142</v>
      </c>
      <c r="C61" s="85"/>
      <c r="D61" s="67" t="s">
        <v>79</v>
      </c>
      <c r="E61" s="35" t="s">
        <v>317</v>
      </c>
      <c r="F61" s="13"/>
      <c r="G61" s="13"/>
      <c r="H61" s="13"/>
      <c r="I61" s="47">
        <v>49800</v>
      </c>
      <c r="J61" s="13"/>
    </row>
    <row r="62" spans="1:11" ht="38.25">
      <c r="A62" s="62" t="s">
        <v>31</v>
      </c>
      <c r="B62" s="27">
        <v>7350</v>
      </c>
      <c r="C62" s="57" t="s">
        <v>32</v>
      </c>
      <c r="D62" s="9" t="s">
        <v>33</v>
      </c>
      <c r="E62" s="13"/>
      <c r="F62" s="13"/>
      <c r="G62" s="13"/>
      <c r="H62" s="13"/>
      <c r="I62" s="26">
        <f>I63</f>
        <v>150000</v>
      </c>
      <c r="J62" s="13"/>
    </row>
    <row r="63" spans="1:11" ht="42" customHeight="1">
      <c r="A63" s="13"/>
      <c r="B63" s="28">
        <v>2281</v>
      </c>
      <c r="C63" s="58"/>
      <c r="D63" s="30" t="s">
        <v>34</v>
      </c>
      <c r="E63" s="31" t="s">
        <v>134</v>
      </c>
      <c r="F63" s="13"/>
      <c r="G63" s="13"/>
      <c r="H63" s="13"/>
      <c r="I63" s="47">
        <f>500000-350000</f>
        <v>150000</v>
      </c>
      <c r="J63" s="13"/>
    </row>
    <row r="64" spans="1:11" ht="53.25" customHeight="1">
      <c r="A64" s="74" t="s">
        <v>254</v>
      </c>
      <c r="B64" s="27">
        <v>7363</v>
      </c>
      <c r="C64" s="57" t="s">
        <v>87</v>
      </c>
      <c r="D64" s="41" t="s">
        <v>256</v>
      </c>
      <c r="F64" s="13"/>
      <c r="G64" s="13"/>
      <c r="H64" s="13"/>
      <c r="I64" s="61">
        <f>I65</f>
        <v>2000000</v>
      </c>
      <c r="J64" s="13"/>
    </row>
    <row r="65" spans="1:21" ht="51" customHeight="1">
      <c r="A65" s="13"/>
      <c r="B65" s="28"/>
      <c r="C65" s="58"/>
      <c r="D65" s="30"/>
      <c r="E65" s="31" t="s">
        <v>255</v>
      </c>
      <c r="F65" s="13"/>
      <c r="G65" s="13"/>
      <c r="H65" s="13"/>
      <c r="I65" s="47">
        <v>2000000</v>
      </c>
      <c r="J65" s="13"/>
    </row>
    <row r="66" spans="1:21" ht="25.5">
      <c r="A66" s="74" t="s">
        <v>35</v>
      </c>
      <c r="B66" s="74" t="s">
        <v>36</v>
      </c>
      <c r="C66" s="74" t="s">
        <v>62</v>
      </c>
      <c r="D66" s="8" t="s">
        <v>37</v>
      </c>
      <c r="E66" s="13"/>
      <c r="F66" s="13"/>
      <c r="G66" s="13"/>
      <c r="H66" s="13"/>
      <c r="I66" s="26">
        <f>I67+I68</f>
        <v>630177</v>
      </c>
      <c r="J66" s="13"/>
    </row>
    <row r="67" spans="1:21" ht="51" customHeight="1">
      <c r="A67" s="19"/>
      <c r="B67" s="54" t="s">
        <v>25</v>
      </c>
      <c r="C67" s="52"/>
      <c r="D67" s="25" t="s">
        <v>26</v>
      </c>
      <c r="E67" s="44" t="s">
        <v>331</v>
      </c>
      <c r="F67" s="13"/>
      <c r="G67" s="13"/>
      <c r="H67" s="13"/>
      <c r="I67" s="47">
        <f>1425000-300000-35000-315900-300000</f>
        <v>474100</v>
      </c>
      <c r="J67" s="13"/>
    </row>
    <row r="68" spans="1:21" ht="54" customHeight="1">
      <c r="A68" s="97"/>
      <c r="B68" s="98" t="s">
        <v>56</v>
      </c>
      <c r="C68" s="48"/>
      <c r="D68" s="35" t="s">
        <v>57</v>
      </c>
      <c r="E68" s="68" t="s">
        <v>330</v>
      </c>
      <c r="F68" s="48"/>
      <c r="G68" s="48"/>
      <c r="H68" s="48"/>
      <c r="I68" s="47">
        <f>59800+15540+14737+66000</f>
        <v>156077</v>
      </c>
      <c r="J68" s="48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</row>
    <row r="69" spans="1:21" s="4" customFormat="1" ht="25.5">
      <c r="A69" s="106" t="s">
        <v>227</v>
      </c>
      <c r="B69" s="106" t="s">
        <v>228</v>
      </c>
      <c r="C69" s="100" t="s">
        <v>87</v>
      </c>
      <c r="D69" s="91" t="s">
        <v>88</v>
      </c>
      <c r="E69" s="68"/>
      <c r="F69" s="48"/>
      <c r="G69" s="48"/>
      <c r="H69" s="48"/>
      <c r="I69" s="61">
        <f>I70</f>
        <v>1000</v>
      </c>
      <c r="J69" s="48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</row>
    <row r="70" spans="1:21" s="4" customFormat="1" ht="41.25" customHeight="1">
      <c r="A70" s="97"/>
      <c r="B70" s="98" t="s">
        <v>56</v>
      </c>
      <c r="C70" s="102"/>
      <c r="D70" s="35" t="s">
        <v>57</v>
      </c>
      <c r="E70" s="38" t="s">
        <v>230</v>
      </c>
      <c r="F70" s="48"/>
      <c r="G70" s="48"/>
      <c r="H70" s="48"/>
      <c r="I70" s="47">
        <v>1000</v>
      </c>
      <c r="J70" s="48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</row>
    <row r="71" spans="1:21" ht="44.25" customHeight="1">
      <c r="A71" s="33" t="s">
        <v>194</v>
      </c>
      <c r="B71" s="36">
        <v>8110</v>
      </c>
      <c r="C71" s="100" t="s">
        <v>195</v>
      </c>
      <c r="D71" s="91" t="s">
        <v>196</v>
      </c>
      <c r="E71" s="68"/>
      <c r="F71" s="48"/>
      <c r="G71" s="48"/>
      <c r="H71" s="48"/>
      <c r="I71" s="61">
        <f>I72</f>
        <v>47685</v>
      </c>
      <c r="J71" s="48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</row>
    <row r="72" spans="1:21" ht="43.5" customHeight="1">
      <c r="A72" s="19"/>
      <c r="B72" s="52">
        <v>3122</v>
      </c>
      <c r="C72" s="14"/>
      <c r="D72" s="25" t="s">
        <v>76</v>
      </c>
      <c r="E72" s="38" t="s">
        <v>197</v>
      </c>
      <c r="F72" s="13"/>
      <c r="G72" s="13"/>
      <c r="H72" s="13"/>
      <c r="I72" s="47">
        <v>47685</v>
      </c>
      <c r="J72" s="13"/>
    </row>
    <row r="73" spans="1:21" ht="12.75" customHeight="1">
      <c r="A73" s="5" t="s">
        <v>13</v>
      </c>
      <c r="B73" s="5" t="s">
        <v>14</v>
      </c>
      <c r="C73" s="5"/>
      <c r="D73" s="6" t="s">
        <v>15</v>
      </c>
      <c r="E73" s="7"/>
      <c r="F73" s="13"/>
      <c r="G73" s="13"/>
      <c r="H73" s="13"/>
      <c r="I73" s="61">
        <f>I74+I76+I81+I83+I85+I87+I89+I94+I96+I98+I100</f>
        <v>3842355.14</v>
      </c>
      <c r="J73" s="13"/>
    </row>
    <row r="74" spans="1:21" ht="12.75" customHeight="1">
      <c r="A74" s="22" t="s">
        <v>38</v>
      </c>
      <c r="B74" s="55" t="s">
        <v>39</v>
      </c>
      <c r="C74" s="55" t="s">
        <v>120</v>
      </c>
      <c r="D74" s="15" t="s">
        <v>40</v>
      </c>
      <c r="E74" s="7"/>
      <c r="F74" s="13"/>
      <c r="G74" s="13"/>
      <c r="H74" s="13"/>
      <c r="I74" s="26">
        <f>I75</f>
        <v>258000</v>
      </c>
      <c r="J74" s="13"/>
    </row>
    <row r="75" spans="1:21" ht="68.25" customHeight="1">
      <c r="A75" s="21"/>
      <c r="B75" s="54" t="s">
        <v>25</v>
      </c>
      <c r="C75" s="52"/>
      <c r="D75" s="25" t="s">
        <v>26</v>
      </c>
      <c r="E75" s="35" t="s">
        <v>204</v>
      </c>
      <c r="F75" s="13"/>
      <c r="G75" s="13"/>
      <c r="H75" s="13"/>
      <c r="I75" s="47">
        <f>305000-47000</f>
        <v>258000</v>
      </c>
      <c r="J75" s="14"/>
    </row>
    <row r="76" spans="1:21" ht="29.25" customHeight="1">
      <c r="A76" s="62" t="s">
        <v>136</v>
      </c>
      <c r="B76" s="62" t="s">
        <v>138</v>
      </c>
      <c r="C76" s="62" t="s">
        <v>41</v>
      </c>
      <c r="D76" s="15" t="s">
        <v>137</v>
      </c>
      <c r="E76" s="1"/>
      <c r="F76" s="14"/>
      <c r="G76" s="14"/>
      <c r="H76" s="14"/>
      <c r="I76" s="26">
        <f>I77+I78+I79+I80</f>
        <v>617587.34</v>
      </c>
      <c r="J76" s="14"/>
    </row>
    <row r="77" spans="1:21" ht="63.75" customHeight="1">
      <c r="A77" s="14"/>
      <c r="B77" s="54" t="s">
        <v>25</v>
      </c>
      <c r="C77" s="52"/>
      <c r="D77" s="25" t="s">
        <v>26</v>
      </c>
      <c r="E77" s="35" t="s">
        <v>312</v>
      </c>
      <c r="F77" s="14"/>
      <c r="G77" s="14"/>
      <c r="H77" s="14"/>
      <c r="I77" s="47">
        <f>190000+75000-71500+7888</f>
        <v>201388</v>
      </c>
      <c r="J77" s="14"/>
    </row>
    <row r="78" spans="1:21" ht="65.25" customHeight="1">
      <c r="A78" s="14"/>
      <c r="B78" s="54" t="s">
        <v>25</v>
      </c>
      <c r="C78" s="52"/>
      <c r="D78" s="25" t="s">
        <v>26</v>
      </c>
      <c r="E78" s="42" t="s">
        <v>177</v>
      </c>
      <c r="F78" s="14"/>
      <c r="G78" s="14"/>
      <c r="H78" s="14"/>
      <c r="I78" s="47">
        <f>20049.34+8200</f>
        <v>28249.34</v>
      </c>
      <c r="J78" s="14"/>
    </row>
    <row r="79" spans="1:21" ht="51">
      <c r="A79" s="14"/>
      <c r="B79" s="54" t="s">
        <v>25</v>
      </c>
      <c r="C79" s="52"/>
      <c r="D79" s="25" t="s">
        <v>26</v>
      </c>
      <c r="E79" s="42" t="s">
        <v>298</v>
      </c>
      <c r="F79" s="14"/>
      <c r="G79" s="14"/>
      <c r="H79" s="14"/>
      <c r="I79" s="47">
        <v>220450</v>
      </c>
      <c r="J79" s="14"/>
    </row>
    <row r="80" spans="1:21" ht="25.5">
      <c r="A80" s="14"/>
      <c r="B80" s="54" t="s">
        <v>25</v>
      </c>
      <c r="C80" s="52"/>
      <c r="D80" s="25" t="s">
        <v>26</v>
      </c>
      <c r="E80" s="42" t="s">
        <v>183</v>
      </c>
      <c r="F80" s="14"/>
      <c r="G80" s="14"/>
      <c r="H80" s="14"/>
      <c r="I80" s="47">
        <v>167500</v>
      </c>
      <c r="J80" s="14"/>
    </row>
    <row r="81" spans="1:10" ht="25.5">
      <c r="A81" s="22" t="s">
        <v>186</v>
      </c>
      <c r="B81" s="55" t="s">
        <v>187</v>
      </c>
      <c r="C81" s="55" t="s">
        <v>188</v>
      </c>
      <c r="D81" s="15" t="s">
        <v>137</v>
      </c>
      <c r="E81" s="42"/>
      <c r="F81" s="13"/>
      <c r="G81" s="13"/>
      <c r="H81" s="13"/>
      <c r="I81" s="61">
        <f>I82</f>
        <v>46761.8</v>
      </c>
      <c r="J81" s="14"/>
    </row>
    <row r="82" spans="1:10" ht="63.75">
      <c r="A82" s="14"/>
      <c r="B82" s="54" t="s">
        <v>25</v>
      </c>
      <c r="C82" s="52"/>
      <c r="D82" s="25" t="s">
        <v>26</v>
      </c>
      <c r="E82" s="42" t="s">
        <v>299</v>
      </c>
      <c r="F82" s="14"/>
      <c r="G82" s="14"/>
      <c r="H82" s="14"/>
      <c r="I82" s="47">
        <v>46761.8</v>
      </c>
      <c r="J82" s="14"/>
    </row>
    <row r="83" spans="1:10" s="4" customFormat="1" ht="38.25">
      <c r="A83" s="96" t="s">
        <v>224</v>
      </c>
      <c r="B83" s="53" t="s">
        <v>225</v>
      </c>
      <c r="C83" s="53" t="s">
        <v>226</v>
      </c>
      <c r="D83" s="91" t="s">
        <v>236</v>
      </c>
      <c r="E83" s="92"/>
      <c r="F83" s="48"/>
      <c r="G83" s="48"/>
      <c r="H83" s="48"/>
      <c r="I83" s="61">
        <f>I84</f>
        <v>227000</v>
      </c>
      <c r="J83" s="13"/>
    </row>
    <row r="84" spans="1:10" s="4" customFormat="1" ht="63.75" customHeight="1">
      <c r="A84" s="97"/>
      <c r="B84" s="98" t="s">
        <v>25</v>
      </c>
      <c r="C84" s="98"/>
      <c r="D84" s="35" t="s">
        <v>26</v>
      </c>
      <c r="E84" s="92" t="s">
        <v>237</v>
      </c>
      <c r="F84" s="48"/>
      <c r="G84" s="48"/>
      <c r="H84" s="48"/>
      <c r="I84" s="47">
        <v>227000</v>
      </c>
      <c r="J84" s="13"/>
    </row>
    <row r="85" spans="1:10" s="4" customFormat="1" ht="43.5" customHeight="1">
      <c r="A85" s="96" t="s">
        <v>307</v>
      </c>
      <c r="B85" s="53" t="s">
        <v>308</v>
      </c>
      <c r="C85" s="53" t="s">
        <v>226</v>
      </c>
      <c r="D85" s="91" t="s">
        <v>309</v>
      </c>
      <c r="E85" s="24"/>
      <c r="F85" s="120"/>
      <c r="G85" s="120"/>
      <c r="H85" s="120"/>
      <c r="I85" s="61">
        <f>I86</f>
        <v>7900</v>
      </c>
      <c r="J85" s="13"/>
    </row>
    <row r="86" spans="1:10" s="4" customFormat="1" ht="30" customHeight="1">
      <c r="A86" s="97"/>
      <c r="B86" s="98" t="s">
        <v>25</v>
      </c>
      <c r="C86" s="98"/>
      <c r="D86" s="35" t="s">
        <v>26</v>
      </c>
      <c r="E86" s="92" t="s">
        <v>310</v>
      </c>
      <c r="F86" s="48"/>
      <c r="G86" s="48"/>
      <c r="H86" s="48"/>
      <c r="I86" s="47">
        <v>7900</v>
      </c>
      <c r="J86" s="13"/>
    </row>
    <row r="87" spans="1:10" s="4" customFormat="1" ht="63.75">
      <c r="A87" s="22" t="s">
        <v>220</v>
      </c>
      <c r="B87" s="55" t="s">
        <v>221</v>
      </c>
      <c r="C87" s="55" t="s">
        <v>226</v>
      </c>
      <c r="D87" s="9" t="s">
        <v>222</v>
      </c>
      <c r="E87" s="42"/>
      <c r="F87" s="13"/>
      <c r="G87" s="13"/>
      <c r="H87" s="13"/>
      <c r="I87" s="61">
        <f>I88</f>
        <v>118877</v>
      </c>
      <c r="J87" s="13"/>
    </row>
    <row r="88" spans="1:10" ht="51">
      <c r="A88" s="14"/>
      <c r="B88" s="54" t="s">
        <v>25</v>
      </c>
      <c r="C88" s="52"/>
      <c r="D88" s="25" t="s">
        <v>26</v>
      </c>
      <c r="E88" s="42" t="s">
        <v>205</v>
      </c>
      <c r="F88" s="14"/>
      <c r="G88" s="14"/>
      <c r="H88" s="14"/>
      <c r="I88" s="47">
        <f>156050-37173</f>
        <v>118877</v>
      </c>
      <c r="J88" s="14"/>
    </row>
    <row r="89" spans="1:10" ht="25.5">
      <c r="A89" s="62" t="s">
        <v>178</v>
      </c>
      <c r="B89" s="77">
        <v>7321</v>
      </c>
      <c r="C89" s="62" t="s">
        <v>32</v>
      </c>
      <c r="D89" s="9" t="s">
        <v>78</v>
      </c>
      <c r="E89" s="42"/>
      <c r="F89" s="14"/>
      <c r="G89" s="14"/>
      <c r="H89" s="14"/>
      <c r="I89" s="61">
        <f>I90+I91+I92+I93</f>
        <v>486332</v>
      </c>
      <c r="J89" s="14"/>
    </row>
    <row r="90" spans="1:10" ht="25.5">
      <c r="A90" s="62"/>
      <c r="B90" s="54" t="s">
        <v>125</v>
      </c>
      <c r="C90" s="59"/>
      <c r="D90" s="25" t="s">
        <v>18</v>
      </c>
      <c r="E90" s="92" t="s">
        <v>198</v>
      </c>
      <c r="F90" s="14"/>
      <c r="G90" s="14"/>
      <c r="H90" s="14"/>
      <c r="I90" s="47">
        <v>49000</v>
      </c>
      <c r="J90" s="14"/>
    </row>
    <row r="91" spans="1:10" ht="26.25" customHeight="1">
      <c r="A91" s="14"/>
      <c r="B91" s="54" t="s">
        <v>125</v>
      </c>
      <c r="C91" s="59"/>
      <c r="D91" s="25" t="s">
        <v>18</v>
      </c>
      <c r="E91" s="92" t="s">
        <v>300</v>
      </c>
      <c r="F91" s="14"/>
      <c r="G91" s="14"/>
      <c r="H91" s="14"/>
      <c r="I91" s="47">
        <f>1200000-1080000</f>
        <v>120000</v>
      </c>
      <c r="J91" s="14"/>
    </row>
    <row r="92" spans="1:10" ht="25.5">
      <c r="A92" s="14"/>
      <c r="B92" s="54" t="s">
        <v>125</v>
      </c>
      <c r="C92" s="59"/>
      <c r="D92" s="25" t="s">
        <v>18</v>
      </c>
      <c r="E92" s="92" t="s">
        <v>241</v>
      </c>
      <c r="F92" s="14"/>
      <c r="G92" s="14"/>
      <c r="H92" s="14"/>
      <c r="I92" s="47">
        <v>267332</v>
      </c>
      <c r="J92" s="14"/>
    </row>
    <row r="93" spans="1:10" ht="38.25">
      <c r="A93" s="14"/>
      <c r="B93" s="54" t="s">
        <v>125</v>
      </c>
      <c r="C93" s="59"/>
      <c r="D93" s="25" t="s">
        <v>18</v>
      </c>
      <c r="E93" s="92" t="s">
        <v>274</v>
      </c>
      <c r="F93" s="14"/>
      <c r="G93" s="14"/>
      <c r="H93" s="14"/>
      <c r="I93" s="47">
        <v>50000</v>
      </c>
      <c r="J93" s="14"/>
    </row>
    <row r="94" spans="1:10" ht="25.5">
      <c r="A94" s="74" t="s">
        <v>43</v>
      </c>
      <c r="B94" s="74" t="s">
        <v>36</v>
      </c>
      <c r="C94" s="74" t="s">
        <v>62</v>
      </c>
      <c r="D94" s="8" t="s">
        <v>37</v>
      </c>
      <c r="E94" s="13"/>
      <c r="F94" s="14"/>
      <c r="G94" s="14"/>
      <c r="H94" s="14"/>
      <c r="I94" s="26">
        <f>I95</f>
        <v>297272</v>
      </c>
      <c r="J94" s="14"/>
    </row>
    <row r="95" spans="1:10" ht="25.5">
      <c r="A95" s="14"/>
      <c r="B95" s="54" t="s">
        <v>25</v>
      </c>
      <c r="C95" s="52"/>
      <c r="D95" s="25" t="s">
        <v>26</v>
      </c>
      <c r="E95" s="7" t="s">
        <v>124</v>
      </c>
      <c r="F95" s="14"/>
      <c r="G95" s="14"/>
      <c r="H95" s="14"/>
      <c r="I95" s="47">
        <f>220400+58400+18472</f>
        <v>297272</v>
      </c>
      <c r="J95" s="14"/>
    </row>
    <row r="96" spans="1:10">
      <c r="A96" s="22" t="s">
        <v>119</v>
      </c>
      <c r="B96" s="55" t="s">
        <v>171</v>
      </c>
      <c r="C96" s="55" t="s">
        <v>42</v>
      </c>
      <c r="D96" s="9" t="s">
        <v>16</v>
      </c>
      <c r="E96" s="7"/>
      <c r="F96" s="13"/>
      <c r="G96" s="13"/>
      <c r="H96" s="13"/>
      <c r="I96" s="61">
        <f>I97</f>
        <v>562983</v>
      </c>
      <c r="J96" s="14"/>
    </row>
    <row r="97" spans="1:10" ht="63" customHeight="1">
      <c r="A97" s="13"/>
      <c r="B97" s="54" t="s">
        <v>125</v>
      </c>
      <c r="C97" s="59"/>
      <c r="D97" s="25" t="s">
        <v>18</v>
      </c>
      <c r="E97" s="7" t="s">
        <v>172</v>
      </c>
      <c r="F97" s="13"/>
      <c r="G97" s="13"/>
      <c r="H97" s="13"/>
      <c r="I97" s="47">
        <f>389000+180850-6867</f>
        <v>562983</v>
      </c>
      <c r="J97" s="14"/>
    </row>
    <row r="98" spans="1:10" ht="74.25" customHeight="1">
      <c r="A98" s="22" t="s">
        <v>259</v>
      </c>
      <c r="B98" s="55" t="s">
        <v>260</v>
      </c>
      <c r="C98" s="55" t="s">
        <v>226</v>
      </c>
      <c r="D98" s="15" t="s">
        <v>261</v>
      </c>
      <c r="E98" s="8"/>
      <c r="F98" s="89"/>
      <c r="G98" s="89"/>
      <c r="H98" s="89"/>
      <c r="I98" s="61">
        <f>I99</f>
        <v>314819.40000000002</v>
      </c>
      <c r="J98" s="14"/>
    </row>
    <row r="99" spans="1:10" ht="51" customHeight="1">
      <c r="A99" s="13"/>
      <c r="B99" s="54" t="s">
        <v>25</v>
      </c>
      <c r="C99" s="52"/>
      <c r="D99" s="25" t="s">
        <v>26</v>
      </c>
      <c r="E99" s="7" t="s">
        <v>262</v>
      </c>
      <c r="F99" s="13"/>
      <c r="G99" s="13"/>
      <c r="H99" s="13"/>
      <c r="I99" s="47">
        <f>319880-5060.6</f>
        <v>314819.40000000002</v>
      </c>
      <c r="J99" s="14"/>
    </row>
    <row r="100" spans="1:10" ht="56.25" customHeight="1">
      <c r="A100" s="22" t="s">
        <v>250</v>
      </c>
      <c r="B100" s="55" t="s">
        <v>249</v>
      </c>
      <c r="C100" s="55" t="s">
        <v>226</v>
      </c>
      <c r="D100" s="9" t="s">
        <v>251</v>
      </c>
      <c r="F100" s="13"/>
      <c r="G100" s="13"/>
      <c r="H100" s="13"/>
      <c r="I100" s="61">
        <f>I101</f>
        <v>904822.6</v>
      </c>
      <c r="J100" s="14"/>
    </row>
    <row r="101" spans="1:10" ht="42" customHeight="1">
      <c r="A101" s="13"/>
      <c r="B101" s="54" t="s">
        <v>25</v>
      </c>
      <c r="C101" s="52"/>
      <c r="D101" s="25" t="s">
        <v>26</v>
      </c>
      <c r="E101" s="42" t="s">
        <v>248</v>
      </c>
      <c r="F101" s="13"/>
      <c r="G101" s="13"/>
      <c r="H101" s="13"/>
      <c r="I101" s="47">
        <f>952311-47488.4</f>
        <v>904822.6</v>
      </c>
      <c r="J101" s="14"/>
    </row>
    <row r="102" spans="1:10" ht="27.75" customHeight="1">
      <c r="A102" s="22" t="s">
        <v>58</v>
      </c>
      <c r="B102" s="55" t="s">
        <v>64</v>
      </c>
      <c r="C102" s="59"/>
      <c r="D102" s="8" t="s">
        <v>59</v>
      </c>
      <c r="E102" s="13"/>
      <c r="F102" s="14"/>
      <c r="G102" s="14"/>
      <c r="H102" s="14"/>
      <c r="I102" s="61">
        <f>I103+I105+I107+I111</f>
        <v>2569976</v>
      </c>
      <c r="J102" s="14"/>
    </row>
    <row r="103" spans="1:10" ht="63.75">
      <c r="A103" s="22" t="s">
        <v>276</v>
      </c>
      <c r="B103" s="55" t="s">
        <v>289</v>
      </c>
      <c r="C103" s="56">
        <v>1020</v>
      </c>
      <c r="D103" s="8" t="s">
        <v>277</v>
      </c>
      <c r="E103" s="13"/>
      <c r="F103" s="14"/>
      <c r="G103" s="14"/>
      <c r="H103" s="14"/>
      <c r="I103" s="61">
        <f>I104</f>
        <v>50000</v>
      </c>
      <c r="J103" s="14"/>
    </row>
    <row r="104" spans="1:10" ht="85.5" customHeight="1">
      <c r="A104" s="22"/>
      <c r="B104" s="54" t="s">
        <v>25</v>
      </c>
      <c r="C104" s="52"/>
      <c r="D104" s="25" t="s">
        <v>26</v>
      </c>
      <c r="E104" s="68" t="s">
        <v>288</v>
      </c>
      <c r="F104" s="87"/>
      <c r="G104" s="87"/>
      <c r="H104" s="87"/>
      <c r="I104" s="47">
        <f>9000+41000</f>
        <v>50000</v>
      </c>
      <c r="J104" s="14"/>
    </row>
    <row r="105" spans="1:10" ht="90.75" customHeight="1">
      <c r="A105" s="22" t="s">
        <v>321</v>
      </c>
      <c r="B105" s="55" t="s">
        <v>322</v>
      </c>
      <c r="C105" s="56">
        <v>610</v>
      </c>
      <c r="D105" s="140" t="s">
        <v>323</v>
      </c>
      <c r="E105" s="107"/>
      <c r="F105" s="138"/>
      <c r="G105" s="138"/>
      <c r="H105" s="138"/>
      <c r="I105" s="61">
        <f>I106</f>
        <v>2131284</v>
      </c>
      <c r="J105" s="14"/>
    </row>
    <row r="106" spans="1:10" ht="88.5" customHeight="1">
      <c r="A106" s="22"/>
      <c r="B106" s="54" t="s">
        <v>30</v>
      </c>
      <c r="C106" s="52"/>
      <c r="D106" s="25" t="s">
        <v>324</v>
      </c>
      <c r="E106" s="139" t="s">
        <v>325</v>
      </c>
      <c r="F106" s="87"/>
      <c r="G106" s="87"/>
      <c r="H106" s="87"/>
      <c r="I106" s="47">
        <v>2131284</v>
      </c>
      <c r="J106" s="14"/>
    </row>
    <row r="107" spans="1:10" ht="25.5">
      <c r="A107" s="32" t="s">
        <v>140</v>
      </c>
      <c r="B107" s="33" t="s">
        <v>109</v>
      </c>
      <c r="C107" s="32" t="s">
        <v>32</v>
      </c>
      <c r="D107" s="9" t="s">
        <v>110</v>
      </c>
      <c r="E107" s="13"/>
      <c r="F107" s="14"/>
      <c r="G107" s="14"/>
      <c r="H107" s="14"/>
      <c r="I107" s="26">
        <f>I108+I109+I110</f>
        <v>372692</v>
      </c>
      <c r="J107" s="14"/>
    </row>
    <row r="108" spans="1:10" ht="49.5" customHeight="1">
      <c r="A108" s="22"/>
      <c r="B108" s="54" t="s">
        <v>125</v>
      </c>
      <c r="C108" s="59"/>
      <c r="D108" s="25" t="s">
        <v>18</v>
      </c>
      <c r="E108" s="67" t="s">
        <v>149</v>
      </c>
      <c r="F108" s="14"/>
      <c r="G108" s="14"/>
      <c r="H108" s="14"/>
      <c r="I108" s="65">
        <v>129000</v>
      </c>
      <c r="J108" s="14"/>
    </row>
    <row r="109" spans="1:10" ht="42" customHeight="1">
      <c r="A109" s="22"/>
      <c r="B109" s="54" t="s">
        <v>125</v>
      </c>
      <c r="C109" s="59"/>
      <c r="D109" s="25" t="s">
        <v>18</v>
      </c>
      <c r="E109" s="67" t="s">
        <v>150</v>
      </c>
      <c r="F109" s="14"/>
      <c r="G109" s="14"/>
      <c r="H109" s="14"/>
      <c r="I109" s="65">
        <v>130000</v>
      </c>
      <c r="J109" s="14"/>
    </row>
    <row r="110" spans="1:10" ht="49.5" customHeight="1">
      <c r="A110" s="22"/>
      <c r="B110" s="54" t="s">
        <v>125</v>
      </c>
      <c r="C110" s="59"/>
      <c r="D110" s="25" t="s">
        <v>18</v>
      </c>
      <c r="E110" s="67" t="s">
        <v>151</v>
      </c>
      <c r="F110" s="14"/>
      <c r="G110" s="14"/>
      <c r="H110" s="14"/>
      <c r="I110" s="65">
        <f>150000-36308</f>
        <v>113692</v>
      </c>
      <c r="J110" s="14"/>
    </row>
    <row r="111" spans="1:10" ht="25.5">
      <c r="A111" s="74" t="s">
        <v>60</v>
      </c>
      <c r="B111" s="74" t="s">
        <v>36</v>
      </c>
      <c r="C111" s="74" t="s">
        <v>62</v>
      </c>
      <c r="D111" s="8" t="s">
        <v>37</v>
      </c>
      <c r="E111" s="7"/>
      <c r="F111" s="14"/>
      <c r="G111" s="14"/>
      <c r="H111" s="14"/>
      <c r="I111" s="26">
        <f>I112</f>
        <v>16000</v>
      </c>
      <c r="J111" s="14"/>
    </row>
    <row r="112" spans="1:10" ht="38.25">
      <c r="A112" s="19"/>
      <c r="B112" s="54" t="s">
        <v>25</v>
      </c>
      <c r="C112" s="52"/>
      <c r="D112" s="25" t="s">
        <v>26</v>
      </c>
      <c r="E112" s="7" t="s">
        <v>61</v>
      </c>
      <c r="F112" s="14"/>
      <c r="G112" s="14"/>
      <c r="H112" s="14"/>
      <c r="I112" s="47">
        <f>20300-4300</f>
        <v>16000</v>
      </c>
      <c r="J112" s="14"/>
    </row>
    <row r="113" spans="1:10" ht="25.5">
      <c r="A113" s="22" t="s">
        <v>63</v>
      </c>
      <c r="B113" s="56">
        <v>10</v>
      </c>
      <c r="C113" s="60"/>
      <c r="D113" s="8" t="s">
        <v>65</v>
      </c>
      <c r="E113" s="13"/>
      <c r="F113" s="14"/>
      <c r="G113" s="14"/>
      <c r="H113" s="14"/>
      <c r="I113" s="26">
        <f>I114+I117+I119+I122+I125+I127</f>
        <v>801300</v>
      </c>
      <c r="J113" s="14"/>
    </row>
    <row r="114" spans="1:10">
      <c r="A114" s="22" t="s">
        <v>66</v>
      </c>
      <c r="B114" s="56">
        <v>4030</v>
      </c>
      <c r="C114" s="32" t="s">
        <v>67</v>
      </c>
      <c r="D114" s="9" t="s">
        <v>68</v>
      </c>
      <c r="E114" s="13"/>
      <c r="F114" s="14"/>
      <c r="G114" s="14"/>
      <c r="H114" s="14"/>
      <c r="I114" s="26">
        <f>I115+I116</f>
        <v>167000</v>
      </c>
      <c r="J114" s="14"/>
    </row>
    <row r="115" spans="1:10" ht="28.5" customHeight="1">
      <c r="A115" s="19"/>
      <c r="B115" s="54" t="s">
        <v>25</v>
      </c>
      <c r="C115" s="13"/>
      <c r="D115" s="25" t="s">
        <v>26</v>
      </c>
      <c r="E115" s="35" t="s">
        <v>273</v>
      </c>
      <c r="F115" s="14"/>
      <c r="G115" s="14"/>
      <c r="H115" s="14"/>
      <c r="I115" s="47">
        <f>49000+95000</f>
        <v>144000</v>
      </c>
      <c r="J115" s="14"/>
    </row>
    <row r="116" spans="1:10" ht="28.5" customHeight="1">
      <c r="A116" s="19"/>
      <c r="B116" s="54" t="s">
        <v>25</v>
      </c>
      <c r="C116" s="13"/>
      <c r="D116" s="25" t="s">
        <v>26</v>
      </c>
      <c r="E116" s="35" t="s">
        <v>184</v>
      </c>
      <c r="F116" s="14"/>
      <c r="G116" s="14"/>
      <c r="H116" s="14"/>
      <c r="I116" s="47">
        <v>23000</v>
      </c>
      <c r="J116" s="14"/>
    </row>
    <row r="117" spans="1:10" ht="41.25" customHeight="1">
      <c r="A117" s="74" t="s">
        <v>115</v>
      </c>
      <c r="B117" s="74" t="s">
        <v>116</v>
      </c>
      <c r="C117" s="74" t="s">
        <v>117</v>
      </c>
      <c r="D117" s="9" t="s">
        <v>141</v>
      </c>
      <c r="E117" s="8"/>
      <c r="F117" s="70"/>
      <c r="G117" s="70"/>
      <c r="H117" s="70"/>
      <c r="I117" s="26">
        <f>I118</f>
        <v>33400</v>
      </c>
      <c r="J117" s="14"/>
    </row>
    <row r="118" spans="1:10" ht="39" customHeight="1">
      <c r="A118" s="96"/>
      <c r="B118" s="98" t="s">
        <v>25</v>
      </c>
      <c r="C118" s="103"/>
      <c r="D118" s="35" t="s">
        <v>26</v>
      </c>
      <c r="E118" s="35" t="s">
        <v>142</v>
      </c>
      <c r="F118" s="87"/>
      <c r="G118" s="87"/>
      <c r="H118" s="87"/>
      <c r="I118" s="47">
        <v>33400</v>
      </c>
      <c r="J118" s="14"/>
    </row>
    <row r="119" spans="1:10" ht="25.5">
      <c r="A119" s="33" t="s">
        <v>105</v>
      </c>
      <c r="B119" s="33" t="s">
        <v>106</v>
      </c>
      <c r="C119" s="33" t="s">
        <v>107</v>
      </c>
      <c r="D119" s="91" t="s">
        <v>108</v>
      </c>
      <c r="E119" s="104"/>
      <c r="F119" s="87"/>
      <c r="G119" s="87"/>
      <c r="H119" s="87"/>
      <c r="I119" s="61">
        <f>I121+I120</f>
        <v>193000</v>
      </c>
      <c r="J119" s="14"/>
    </row>
    <row r="120" spans="1:10" ht="29.25" customHeight="1">
      <c r="A120" s="33"/>
      <c r="B120" s="105" t="s">
        <v>229</v>
      </c>
      <c r="C120" s="33"/>
      <c r="D120" s="67" t="s">
        <v>79</v>
      </c>
      <c r="E120" s="104" t="s">
        <v>231</v>
      </c>
      <c r="F120" s="87"/>
      <c r="G120" s="87"/>
      <c r="H120" s="87"/>
      <c r="I120" s="47">
        <f>200000-200000</f>
        <v>0</v>
      </c>
      <c r="J120" s="14"/>
    </row>
    <row r="121" spans="1:10" ht="32.25" customHeight="1">
      <c r="A121" s="97"/>
      <c r="B121" s="98" t="s">
        <v>25</v>
      </c>
      <c r="C121" s="48"/>
      <c r="D121" s="35" t="s">
        <v>26</v>
      </c>
      <c r="E121" s="86" t="s">
        <v>143</v>
      </c>
      <c r="F121" s="87"/>
      <c r="G121" s="87"/>
      <c r="H121" s="87"/>
      <c r="I121" s="47">
        <f>17000+176000</f>
        <v>193000</v>
      </c>
      <c r="J121" s="14"/>
    </row>
    <row r="122" spans="1:10" ht="25.5">
      <c r="A122" s="33" t="s">
        <v>144</v>
      </c>
      <c r="B122" s="33" t="s">
        <v>147</v>
      </c>
      <c r="C122" s="33" t="s">
        <v>69</v>
      </c>
      <c r="D122" s="91" t="s">
        <v>148</v>
      </c>
      <c r="E122" s="48"/>
      <c r="F122" s="87"/>
      <c r="G122" s="87"/>
      <c r="H122" s="87"/>
      <c r="I122" s="61">
        <f>I123+I124</f>
        <v>150000</v>
      </c>
      <c r="J122" s="14"/>
    </row>
    <row r="123" spans="1:10" ht="53.25">
      <c r="A123" s="97"/>
      <c r="B123" s="98" t="s">
        <v>25</v>
      </c>
      <c r="C123" s="48"/>
      <c r="D123" s="35" t="s">
        <v>26</v>
      </c>
      <c r="E123" s="88" t="s">
        <v>145</v>
      </c>
      <c r="F123" s="87"/>
      <c r="G123" s="87"/>
      <c r="H123" s="87"/>
      <c r="I123" s="47">
        <v>114000</v>
      </c>
      <c r="J123" s="14"/>
    </row>
    <row r="124" spans="1:10" ht="25.5">
      <c r="A124" s="97"/>
      <c r="B124" s="98" t="s">
        <v>25</v>
      </c>
      <c r="C124" s="48"/>
      <c r="D124" s="35" t="s">
        <v>26</v>
      </c>
      <c r="E124" s="35" t="s">
        <v>146</v>
      </c>
      <c r="F124" s="87"/>
      <c r="G124" s="87"/>
      <c r="H124" s="87"/>
      <c r="I124" s="48">
        <v>36000</v>
      </c>
      <c r="J124" s="14"/>
    </row>
    <row r="125" spans="1:10" ht="25.5">
      <c r="A125" s="33" t="s">
        <v>152</v>
      </c>
      <c r="B125" s="36">
        <v>7340</v>
      </c>
      <c r="C125" s="100" t="s">
        <v>32</v>
      </c>
      <c r="D125" s="91" t="s">
        <v>112</v>
      </c>
      <c r="E125" s="35"/>
      <c r="F125" s="87"/>
      <c r="G125" s="87"/>
      <c r="H125" s="87"/>
      <c r="I125" s="61">
        <f>I126</f>
        <v>154400</v>
      </c>
      <c r="J125" s="14"/>
    </row>
    <row r="126" spans="1:10" ht="51">
      <c r="A126" s="97"/>
      <c r="B126" s="103">
        <v>3143</v>
      </c>
      <c r="C126" s="94"/>
      <c r="D126" s="35" t="s">
        <v>111</v>
      </c>
      <c r="E126" s="35" t="s">
        <v>258</v>
      </c>
      <c r="F126" s="87"/>
      <c r="G126" s="87"/>
      <c r="H126" s="87"/>
      <c r="I126" s="47">
        <f>150000+9500-5100</f>
        <v>154400</v>
      </c>
      <c r="J126" s="14"/>
    </row>
    <row r="127" spans="1:10" ht="25.5">
      <c r="A127" s="106" t="s">
        <v>70</v>
      </c>
      <c r="B127" s="106" t="s">
        <v>36</v>
      </c>
      <c r="C127" s="106" t="s">
        <v>62</v>
      </c>
      <c r="D127" s="107" t="s">
        <v>37</v>
      </c>
      <c r="E127" s="48"/>
      <c r="F127" s="87"/>
      <c r="G127" s="87"/>
      <c r="H127" s="87"/>
      <c r="I127" s="61">
        <f>I128+I129</f>
        <v>103500</v>
      </c>
      <c r="J127" s="14"/>
    </row>
    <row r="128" spans="1:10" ht="38.25">
      <c r="A128" s="97"/>
      <c r="B128" s="98" t="s">
        <v>25</v>
      </c>
      <c r="C128" s="103"/>
      <c r="D128" s="35" t="s">
        <v>26</v>
      </c>
      <c r="E128" s="68" t="s">
        <v>71</v>
      </c>
      <c r="F128" s="87"/>
      <c r="G128" s="87"/>
      <c r="H128" s="87"/>
      <c r="I128" s="47">
        <f>40000+15000+14500</f>
        <v>69500</v>
      </c>
      <c r="J128" s="14"/>
    </row>
    <row r="129" spans="1:10" ht="25.5">
      <c r="A129" s="19"/>
      <c r="B129" s="54" t="s">
        <v>25</v>
      </c>
      <c r="C129" s="52"/>
      <c r="D129" s="25" t="s">
        <v>26</v>
      </c>
      <c r="E129" s="35" t="s">
        <v>184</v>
      </c>
      <c r="F129" s="14"/>
      <c r="G129" s="14"/>
      <c r="H129" s="14"/>
      <c r="I129" s="47">
        <v>34000</v>
      </c>
      <c r="J129" s="14"/>
    </row>
    <row r="130" spans="1:10" ht="25.5">
      <c r="A130" s="22" t="s">
        <v>72</v>
      </c>
      <c r="B130" s="56">
        <v>11</v>
      </c>
      <c r="C130" s="60"/>
      <c r="D130" s="36" t="s">
        <v>73</v>
      </c>
      <c r="E130" s="13"/>
      <c r="F130" s="14"/>
      <c r="G130" s="14"/>
      <c r="H130" s="14"/>
      <c r="I130" s="61">
        <f>I131+I133+I135+I137+I150</f>
        <v>1943399</v>
      </c>
      <c r="J130" s="14"/>
    </row>
    <row r="131" spans="1:10">
      <c r="A131" s="22" t="s">
        <v>279</v>
      </c>
      <c r="B131" s="55" t="s">
        <v>23</v>
      </c>
      <c r="C131" s="53" t="s">
        <v>24</v>
      </c>
      <c r="D131" s="36"/>
      <c r="E131" s="13"/>
      <c r="F131" s="14"/>
      <c r="G131" s="14"/>
      <c r="H131" s="14"/>
      <c r="I131" s="61">
        <f>I132</f>
        <v>35000</v>
      </c>
      <c r="J131" s="14"/>
    </row>
    <row r="132" spans="1:10" ht="25.5">
      <c r="A132" s="14"/>
      <c r="B132" s="52">
        <v>3110</v>
      </c>
      <c r="C132" s="134"/>
      <c r="D132" s="25" t="s">
        <v>26</v>
      </c>
      <c r="E132" s="48" t="s">
        <v>311</v>
      </c>
      <c r="F132" s="87"/>
      <c r="G132" s="87"/>
      <c r="H132" s="87"/>
      <c r="I132" s="47">
        <f>7000+28000</f>
        <v>35000</v>
      </c>
      <c r="J132" s="14"/>
    </row>
    <row r="133" spans="1:10" ht="25.5">
      <c r="A133" s="32" t="s">
        <v>190</v>
      </c>
      <c r="B133" s="33" t="s">
        <v>191</v>
      </c>
      <c r="C133" s="32" t="s">
        <v>97</v>
      </c>
      <c r="D133" s="91" t="s">
        <v>192</v>
      </c>
      <c r="E133" s="13"/>
      <c r="F133" s="14"/>
      <c r="G133" s="14"/>
      <c r="H133" s="14"/>
      <c r="I133" s="61">
        <f>I134</f>
        <v>20000</v>
      </c>
      <c r="J133" s="14"/>
    </row>
    <row r="134" spans="1:10" ht="25.5">
      <c r="A134" s="22"/>
      <c r="B134" s="54" t="s">
        <v>25</v>
      </c>
      <c r="C134" s="52"/>
      <c r="D134" s="25" t="s">
        <v>26</v>
      </c>
      <c r="E134" s="13" t="s">
        <v>193</v>
      </c>
      <c r="F134" s="14"/>
      <c r="G134" s="14"/>
      <c r="H134" s="14"/>
      <c r="I134" s="47">
        <v>20000</v>
      </c>
      <c r="J134" s="14"/>
    </row>
    <row r="135" spans="1:10" ht="38.25">
      <c r="A135" s="74" t="s">
        <v>206</v>
      </c>
      <c r="B135" s="74" t="s">
        <v>207</v>
      </c>
      <c r="C135" s="32" t="s">
        <v>97</v>
      </c>
      <c r="D135" s="9" t="s">
        <v>208</v>
      </c>
      <c r="E135" s="13"/>
      <c r="F135" s="14"/>
      <c r="G135" s="14"/>
      <c r="H135" s="14"/>
      <c r="I135" s="61">
        <f>I136</f>
        <v>17500</v>
      </c>
      <c r="J135" s="14"/>
    </row>
    <row r="136" spans="1:10" ht="25.5">
      <c r="A136" s="22"/>
      <c r="B136" s="54" t="s">
        <v>25</v>
      </c>
      <c r="C136" s="52"/>
      <c r="D136" s="25" t="s">
        <v>26</v>
      </c>
      <c r="E136" s="48" t="s">
        <v>209</v>
      </c>
      <c r="F136" s="14"/>
      <c r="G136" s="14"/>
      <c r="H136" s="14"/>
      <c r="I136" s="47">
        <f>18700-1200</f>
        <v>17500</v>
      </c>
      <c r="J136" s="14"/>
    </row>
    <row r="137" spans="1:10" ht="63.75">
      <c r="A137" s="32" t="s">
        <v>98</v>
      </c>
      <c r="B137" s="33" t="s">
        <v>99</v>
      </c>
      <c r="C137" s="32" t="s">
        <v>97</v>
      </c>
      <c r="D137" s="9" t="s">
        <v>100</v>
      </c>
      <c r="E137" s="13"/>
      <c r="F137" s="14"/>
      <c r="G137" s="14"/>
      <c r="H137" s="14"/>
      <c r="I137" s="26">
        <f>I138+I139+I140+I141+I142+I143+I144+I145+I146+I147+I148+I149</f>
        <v>1855899</v>
      </c>
      <c r="J137" s="14"/>
    </row>
    <row r="138" spans="1:10" ht="38.25">
      <c r="A138" s="22"/>
      <c r="B138" s="54" t="s">
        <v>25</v>
      </c>
      <c r="C138" s="13"/>
      <c r="D138" s="25" t="s">
        <v>26</v>
      </c>
      <c r="E138" s="44" t="s">
        <v>271</v>
      </c>
      <c r="F138" s="14"/>
      <c r="G138" s="14"/>
      <c r="H138" s="14"/>
      <c r="I138" s="47">
        <v>28000</v>
      </c>
      <c r="J138" s="14"/>
    </row>
    <row r="139" spans="1:10" ht="29.25" customHeight="1">
      <c r="A139" s="22"/>
      <c r="B139" s="54" t="s">
        <v>25</v>
      </c>
      <c r="C139" s="13"/>
      <c r="D139" s="25" t="s">
        <v>26</v>
      </c>
      <c r="E139" s="7" t="s">
        <v>313</v>
      </c>
      <c r="F139" s="14"/>
      <c r="G139" s="14"/>
      <c r="H139" s="14"/>
      <c r="I139" s="47">
        <f>8400+34100</f>
        <v>42500</v>
      </c>
      <c r="J139" s="14"/>
    </row>
    <row r="140" spans="1:10" ht="25.5">
      <c r="A140" s="22"/>
      <c r="B140" s="54" t="s">
        <v>25</v>
      </c>
      <c r="C140" s="13"/>
      <c r="D140" s="25" t="s">
        <v>26</v>
      </c>
      <c r="E140" s="7" t="s">
        <v>153</v>
      </c>
      <c r="F140" s="14"/>
      <c r="G140" s="14"/>
      <c r="H140" s="14"/>
      <c r="I140" s="47">
        <v>16600</v>
      </c>
      <c r="J140" s="14"/>
    </row>
    <row r="141" spans="1:10" ht="30.75" customHeight="1">
      <c r="A141" s="22"/>
      <c r="B141" s="54" t="s">
        <v>25</v>
      </c>
      <c r="C141" s="13"/>
      <c r="D141" s="25" t="s">
        <v>26</v>
      </c>
      <c r="E141" s="7" t="s">
        <v>301</v>
      </c>
      <c r="F141" s="87"/>
      <c r="G141" s="14"/>
      <c r="H141" s="14"/>
      <c r="I141" s="47">
        <v>113000</v>
      </c>
      <c r="J141" s="14"/>
    </row>
    <row r="142" spans="1:10" ht="25.5">
      <c r="A142" s="22"/>
      <c r="B142" s="54" t="s">
        <v>25</v>
      </c>
      <c r="C142" s="13"/>
      <c r="D142" s="25" t="s">
        <v>26</v>
      </c>
      <c r="E142" s="7" t="s">
        <v>239</v>
      </c>
      <c r="F142" s="14"/>
      <c r="G142" s="14"/>
      <c r="H142" s="14"/>
      <c r="I142" s="47">
        <v>16000</v>
      </c>
      <c r="J142" s="14"/>
    </row>
    <row r="143" spans="1:10" ht="55.5" customHeight="1">
      <c r="A143" s="22"/>
      <c r="B143" s="54" t="s">
        <v>25</v>
      </c>
      <c r="C143" s="13"/>
      <c r="D143" s="25" t="s">
        <v>26</v>
      </c>
      <c r="E143" s="44" t="s">
        <v>332</v>
      </c>
      <c r="F143" s="14"/>
      <c r="G143" s="14"/>
      <c r="H143" s="14"/>
      <c r="I143" s="47">
        <v>118000</v>
      </c>
      <c r="J143" s="14"/>
    </row>
    <row r="144" spans="1:10" ht="54" customHeight="1">
      <c r="A144" s="22"/>
      <c r="B144" s="54" t="s">
        <v>25</v>
      </c>
      <c r="C144" s="13"/>
      <c r="D144" s="25" t="s">
        <v>26</v>
      </c>
      <c r="E144" s="44" t="s">
        <v>318</v>
      </c>
      <c r="F144" s="14"/>
      <c r="G144" s="14"/>
      <c r="H144" s="14"/>
      <c r="I144" s="47">
        <f>134800+4999-15000</f>
        <v>124799</v>
      </c>
      <c r="J144" s="14"/>
    </row>
    <row r="145" spans="1:10" ht="25.5">
      <c r="A145" s="22"/>
      <c r="B145" s="54" t="s">
        <v>25</v>
      </c>
      <c r="C145" s="13"/>
      <c r="D145" s="35" t="s">
        <v>26</v>
      </c>
      <c r="E145" s="44" t="s">
        <v>185</v>
      </c>
      <c r="F145" s="87"/>
      <c r="G145" s="87"/>
      <c r="H145" s="87"/>
      <c r="I145" s="47">
        <f>99999-4999</f>
        <v>95000</v>
      </c>
      <c r="J145" s="14"/>
    </row>
    <row r="146" spans="1:10" ht="25.5">
      <c r="A146" s="22"/>
      <c r="B146" s="54" t="s">
        <v>25</v>
      </c>
      <c r="C146" s="13"/>
      <c r="D146" s="35" t="s">
        <v>26</v>
      </c>
      <c r="E146" s="44" t="s">
        <v>210</v>
      </c>
      <c r="F146" s="87"/>
      <c r="G146" s="87"/>
      <c r="H146" s="87"/>
      <c r="I146" s="47">
        <v>25000</v>
      </c>
      <c r="J146" s="14"/>
    </row>
    <row r="147" spans="1:10" ht="25.5" customHeight="1">
      <c r="A147" s="22"/>
      <c r="B147" s="54" t="s">
        <v>25</v>
      </c>
      <c r="C147" s="13"/>
      <c r="D147" s="35" t="s">
        <v>26</v>
      </c>
      <c r="E147" s="44" t="s">
        <v>238</v>
      </c>
      <c r="F147" s="87"/>
      <c r="G147" s="87"/>
      <c r="H147" s="87"/>
      <c r="I147" s="47">
        <v>32000</v>
      </c>
      <c r="J147" s="14"/>
    </row>
    <row r="148" spans="1:10" ht="25.5" customHeight="1">
      <c r="A148" s="22"/>
      <c r="B148" s="54" t="s">
        <v>25</v>
      </c>
      <c r="C148" s="13"/>
      <c r="D148" s="35" t="s">
        <v>26</v>
      </c>
      <c r="E148" s="44" t="s">
        <v>245</v>
      </c>
      <c r="F148" s="87"/>
      <c r="G148" s="87"/>
      <c r="H148" s="87"/>
      <c r="I148" s="47">
        <v>45000</v>
      </c>
      <c r="J148" s="14"/>
    </row>
    <row r="149" spans="1:10" ht="25.5">
      <c r="A149" s="22"/>
      <c r="B149" s="54" t="s">
        <v>125</v>
      </c>
      <c r="C149" s="13"/>
      <c r="D149" s="35" t="s">
        <v>18</v>
      </c>
      <c r="E149" s="44" t="s">
        <v>211</v>
      </c>
      <c r="F149" s="87"/>
      <c r="G149" s="87"/>
      <c r="H149" s="87"/>
      <c r="I149" s="47">
        <v>1200000</v>
      </c>
      <c r="J149" s="14"/>
    </row>
    <row r="150" spans="1:10" ht="25.5">
      <c r="A150" s="22" t="s">
        <v>319</v>
      </c>
      <c r="B150" s="106" t="s">
        <v>36</v>
      </c>
      <c r="C150" s="106" t="s">
        <v>62</v>
      </c>
      <c r="D150" s="107" t="s">
        <v>37</v>
      </c>
      <c r="E150" s="44"/>
      <c r="F150" s="87"/>
      <c r="G150" s="87"/>
      <c r="H150" s="87"/>
      <c r="I150" s="61">
        <f>I151</f>
        <v>15000</v>
      </c>
      <c r="J150" s="14"/>
    </row>
    <row r="151" spans="1:10" ht="38.25">
      <c r="A151" s="22"/>
      <c r="B151" s="54" t="s">
        <v>25</v>
      </c>
      <c r="C151" s="13"/>
      <c r="D151" s="35" t="s">
        <v>26</v>
      </c>
      <c r="E151" s="68" t="s">
        <v>320</v>
      </c>
      <c r="F151" s="87"/>
      <c r="G151" s="87"/>
      <c r="H151" s="87"/>
      <c r="I151" s="47">
        <v>15000</v>
      </c>
      <c r="J151" s="14"/>
    </row>
    <row r="152" spans="1:10" ht="25.5">
      <c r="A152" s="55" t="s">
        <v>74</v>
      </c>
      <c r="B152" s="83">
        <v>12</v>
      </c>
      <c r="C152" s="84"/>
      <c r="D152" s="6" t="s">
        <v>75</v>
      </c>
      <c r="E152" s="14"/>
      <c r="F152" s="14"/>
      <c r="G152" s="14"/>
      <c r="H152" s="14"/>
      <c r="I152" s="61">
        <f>I153+I155+I158+I164+I162+I169+I189+I191+I193+I208+I210</f>
        <v>47683009.379999995</v>
      </c>
      <c r="J152" s="14"/>
    </row>
    <row r="153" spans="1:10" ht="38.25">
      <c r="A153" s="74" t="s">
        <v>154</v>
      </c>
      <c r="B153" s="76" t="s">
        <v>23</v>
      </c>
      <c r="C153" s="76" t="s">
        <v>24</v>
      </c>
      <c r="D153" s="24" t="s">
        <v>139</v>
      </c>
      <c r="E153" s="14"/>
      <c r="F153" s="14"/>
      <c r="G153" s="14"/>
      <c r="H153" s="14"/>
      <c r="I153" s="61">
        <f>I154</f>
        <v>1490000</v>
      </c>
      <c r="J153" s="14"/>
    </row>
    <row r="154" spans="1:10" ht="25.5">
      <c r="A154" s="55"/>
      <c r="B154" s="54" t="s">
        <v>25</v>
      </c>
      <c r="C154" s="13"/>
      <c r="D154" s="25" t="s">
        <v>26</v>
      </c>
      <c r="E154" s="13" t="s">
        <v>155</v>
      </c>
      <c r="F154" s="14"/>
      <c r="G154" s="14"/>
      <c r="H154" s="14"/>
      <c r="I154" s="47">
        <f>1500000-10000</f>
        <v>1490000</v>
      </c>
      <c r="J154" s="14"/>
    </row>
    <row r="155" spans="1:10" ht="25.5">
      <c r="A155" s="74" t="s">
        <v>199</v>
      </c>
      <c r="B155" s="77">
        <v>6011</v>
      </c>
      <c r="C155" s="78" t="s">
        <v>200</v>
      </c>
      <c r="D155" s="6" t="s">
        <v>201</v>
      </c>
      <c r="E155" s="67"/>
      <c r="F155" s="14"/>
      <c r="G155" s="14"/>
      <c r="H155" s="14"/>
      <c r="I155" s="26">
        <f>I156+I157</f>
        <v>839306</v>
      </c>
      <c r="J155" s="14"/>
    </row>
    <row r="156" spans="1:10" ht="38.25">
      <c r="A156" s="22"/>
      <c r="B156" s="82">
        <v>3131</v>
      </c>
      <c r="C156" s="66"/>
      <c r="D156" s="42" t="s">
        <v>202</v>
      </c>
      <c r="E156" s="45" t="s">
        <v>203</v>
      </c>
      <c r="F156" s="14"/>
      <c r="G156" s="14"/>
      <c r="H156" s="14"/>
      <c r="I156" s="65">
        <f>600000-328000</f>
        <v>272000</v>
      </c>
      <c r="J156" s="14"/>
    </row>
    <row r="157" spans="1:10" ht="38.25">
      <c r="A157" s="22"/>
      <c r="B157" s="82">
        <v>3131</v>
      </c>
      <c r="C157" s="66"/>
      <c r="D157" s="42" t="s">
        <v>202</v>
      </c>
      <c r="E157" s="45" t="s">
        <v>216</v>
      </c>
      <c r="F157" s="14"/>
      <c r="G157" s="14"/>
      <c r="H157" s="14"/>
      <c r="I157" s="65">
        <f>1117862-550556</f>
        <v>567306</v>
      </c>
      <c r="J157" s="14"/>
    </row>
    <row r="158" spans="1:10" ht="25.5">
      <c r="A158" s="74" t="s">
        <v>212</v>
      </c>
      <c r="B158" s="77">
        <v>6030</v>
      </c>
      <c r="C158" s="78" t="s">
        <v>200</v>
      </c>
      <c r="D158" s="15" t="s">
        <v>213</v>
      </c>
      <c r="E158" s="45"/>
      <c r="F158" s="14"/>
      <c r="G158" s="14"/>
      <c r="H158" s="14"/>
      <c r="I158" s="26">
        <f>I159+I160+I161</f>
        <v>535630</v>
      </c>
      <c r="J158" s="14"/>
    </row>
    <row r="159" spans="1:10" ht="51">
      <c r="A159" s="96"/>
      <c r="B159" s="98" t="s">
        <v>25</v>
      </c>
      <c r="C159" s="48"/>
      <c r="D159" s="35" t="s">
        <v>26</v>
      </c>
      <c r="E159" s="108" t="s">
        <v>302</v>
      </c>
      <c r="F159" s="87"/>
      <c r="G159" s="87"/>
      <c r="H159" s="87"/>
      <c r="I159" s="47">
        <f>100000+100000+42630-17400</f>
        <v>225230</v>
      </c>
      <c r="J159" s="14"/>
    </row>
    <row r="160" spans="1:10" ht="25.5">
      <c r="A160" s="96"/>
      <c r="B160" s="98" t="s">
        <v>25</v>
      </c>
      <c r="C160" s="102"/>
      <c r="D160" s="35" t="s">
        <v>26</v>
      </c>
      <c r="E160" s="108" t="s">
        <v>240</v>
      </c>
      <c r="F160" s="87"/>
      <c r="G160" s="87"/>
      <c r="H160" s="87"/>
      <c r="I160" s="47">
        <f>80000+30000+20000-4100</f>
        <v>125900</v>
      </c>
      <c r="J160" s="14"/>
    </row>
    <row r="161" spans="1:10" ht="67.5" customHeight="1">
      <c r="A161" s="96"/>
      <c r="B161" s="98" t="s">
        <v>25</v>
      </c>
      <c r="C161" s="102"/>
      <c r="D161" s="35" t="s">
        <v>26</v>
      </c>
      <c r="E161" s="108" t="s">
        <v>287</v>
      </c>
      <c r="F161" s="87"/>
      <c r="G161" s="87"/>
      <c r="H161" s="87"/>
      <c r="I161" s="47">
        <f>49500+135000</f>
        <v>184500</v>
      </c>
      <c r="J161" s="14"/>
    </row>
    <row r="162" spans="1:10" ht="44.25" customHeight="1">
      <c r="A162" s="74" t="s">
        <v>282</v>
      </c>
      <c r="B162" s="75">
        <v>7322</v>
      </c>
      <c r="C162" s="85" t="s">
        <v>32</v>
      </c>
      <c r="D162" s="117" t="s">
        <v>104</v>
      </c>
      <c r="E162" s="44"/>
      <c r="F162" s="87"/>
      <c r="G162" s="87"/>
      <c r="H162" s="87"/>
      <c r="I162" s="61">
        <f>I163</f>
        <v>170000</v>
      </c>
      <c r="J162" s="14"/>
    </row>
    <row r="163" spans="1:10" ht="63.75">
      <c r="A163" s="22"/>
      <c r="B163" s="52">
        <v>3142</v>
      </c>
      <c r="C163" s="85"/>
      <c r="D163" s="67" t="s">
        <v>79</v>
      </c>
      <c r="E163" s="35" t="s">
        <v>290</v>
      </c>
      <c r="F163" s="87"/>
      <c r="G163" s="87"/>
      <c r="H163" s="87"/>
      <c r="I163" s="47">
        <v>170000</v>
      </c>
      <c r="J163" s="14"/>
    </row>
    <row r="164" spans="1:10" ht="25.5">
      <c r="A164" s="75">
        <v>1217325</v>
      </c>
      <c r="B164" s="75">
        <v>7325</v>
      </c>
      <c r="C164" s="85" t="s">
        <v>32</v>
      </c>
      <c r="D164" s="9" t="s">
        <v>113</v>
      </c>
      <c r="E164" s="35"/>
      <c r="F164" s="87"/>
      <c r="G164" s="87"/>
      <c r="H164" s="87"/>
      <c r="I164" s="61">
        <f>I165+I166+I167+I168</f>
        <v>1360775</v>
      </c>
      <c r="J164" s="14"/>
    </row>
    <row r="165" spans="1:10" ht="38.25">
      <c r="A165" s="75"/>
      <c r="B165" s="52">
        <v>3122</v>
      </c>
      <c r="C165" s="79"/>
      <c r="D165" s="25" t="s">
        <v>76</v>
      </c>
      <c r="E165" s="44" t="s">
        <v>284</v>
      </c>
      <c r="F165" s="87"/>
      <c r="G165" s="87"/>
      <c r="H165" s="87"/>
      <c r="I165" s="47">
        <v>25500</v>
      </c>
      <c r="J165" s="14"/>
    </row>
    <row r="166" spans="1:10" s="80" customFormat="1" ht="25.5">
      <c r="A166" s="13"/>
      <c r="B166" s="52">
        <v>3122</v>
      </c>
      <c r="C166" s="79"/>
      <c r="D166" s="25" t="s">
        <v>76</v>
      </c>
      <c r="E166" s="35" t="s">
        <v>156</v>
      </c>
      <c r="F166" s="125"/>
      <c r="G166" s="125"/>
      <c r="H166" s="125"/>
      <c r="I166" s="47">
        <f>1500000-314625</f>
        <v>1185375</v>
      </c>
      <c r="J166" s="63"/>
    </row>
    <row r="167" spans="1:10" ht="25.5">
      <c r="A167" s="13"/>
      <c r="B167" s="103">
        <v>3142</v>
      </c>
      <c r="C167" s="87"/>
      <c r="D167" s="30" t="s">
        <v>79</v>
      </c>
      <c r="E167" s="44" t="s">
        <v>278</v>
      </c>
      <c r="F167" s="87"/>
      <c r="G167" s="87"/>
      <c r="H167" s="87"/>
      <c r="I167" s="47">
        <f>400000-300000</f>
        <v>100000</v>
      </c>
      <c r="J167" s="14"/>
    </row>
    <row r="168" spans="1:10" ht="25.5">
      <c r="A168" s="13"/>
      <c r="B168" s="103">
        <v>3142</v>
      </c>
      <c r="C168" s="135"/>
      <c r="D168" s="30" t="s">
        <v>79</v>
      </c>
      <c r="E168" s="44" t="s">
        <v>285</v>
      </c>
      <c r="F168" s="87"/>
      <c r="G168" s="87"/>
      <c r="H168" s="87"/>
      <c r="I168" s="47">
        <v>49900</v>
      </c>
      <c r="J168" s="14"/>
    </row>
    <row r="169" spans="1:10" ht="25.5">
      <c r="A169" s="77">
        <v>1217330</v>
      </c>
      <c r="B169" s="77">
        <v>7330</v>
      </c>
      <c r="C169" s="78" t="s">
        <v>32</v>
      </c>
      <c r="D169" s="15" t="s">
        <v>80</v>
      </c>
      <c r="E169" s="87"/>
      <c r="F169" s="87"/>
      <c r="G169" s="87"/>
      <c r="H169" s="87"/>
      <c r="I169" s="61">
        <f>SUM(I170:I188)</f>
        <v>7962280</v>
      </c>
      <c r="J169" s="14"/>
    </row>
    <row r="170" spans="1:10" s="80" customFormat="1" ht="30.75" customHeight="1">
      <c r="A170" s="43"/>
      <c r="B170" s="82">
        <v>3122</v>
      </c>
      <c r="C170" s="66"/>
      <c r="D170" s="25" t="s">
        <v>76</v>
      </c>
      <c r="E170" s="44" t="s">
        <v>157</v>
      </c>
      <c r="F170" s="63"/>
      <c r="G170" s="63"/>
      <c r="H170" s="63"/>
      <c r="I170" s="47">
        <f>900807-53245</f>
        <v>847562</v>
      </c>
      <c r="J170" s="63"/>
    </row>
    <row r="171" spans="1:10" ht="38.25">
      <c r="A171" s="109"/>
      <c r="B171" s="110" t="s">
        <v>77</v>
      </c>
      <c r="C171" s="111"/>
      <c r="D171" s="35" t="s">
        <v>76</v>
      </c>
      <c r="E171" s="44" t="s">
        <v>158</v>
      </c>
      <c r="F171" s="87"/>
      <c r="G171" s="87"/>
      <c r="H171" s="87"/>
      <c r="I171" s="47">
        <f>1434557-63241</f>
        <v>1371316</v>
      </c>
      <c r="J171" s="14"/>
    </row>
    <row r="172" spans="1:10" ht="25.5">
      <c r="A172" s="112"/>
      <c r="B172" s="110" t="s">
        <v>77</v>
      </c>
      <c r="C172" s="111"/>
      <c r="D172" s="35" t="s">
        <v>76</v>
      </c>
      <c r="E172" s="44" t="s">
        <v>159</v>
      </c>
      <c r="F172" s="87"/>
      <c r="G172" s="87"/>
      <c r="H172" s="87"/>
      <c r="I172" s="47">
        <f>4255139-147508-454500-1512009-1852492-288630+28160</f>
        <v>28160</v>
      </c>
      <c r="J172" s="14"/>
    </row>
    <row r="173" spans="1:10" ht="39.75" customHeight="1">
      <c r="A173" s="112"/>
      <c r="B173" s="110" t="s">
        <v>77</v>
      </c>
      <c r="C173" s="111"/>
      <c r="D173" s="35" t="s">
        <v>76</v>
      </c>
      <c r="E173" s="44" t="s">
        <v>173</v>
      </c>
      <c r="F173" s="87"/>
      <c r="G173" s="87"/>
      <c r="H173" s="87"/>
      <c r="I173" s="47">
        <f>550000+290000</f>
        <v>840000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214</v>
      </c>
      <c r="F174" s="87"/>
      <c r="G174" s="87"/>
      <c r="H174" s="87"/>
      <c r="I174" s="47">
        <v>49000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215</v>
      </c>
      <c r="F175" s="87"/>
      <c r="G175" s="87"/>
      <c r="H175" s="87"/>
      <c r="I175" s="47">
        <v>49000</v>
      </c>
      <c r="J175" s="14"/>
    </row>
    <row r="176" spans="1:10" ht="39.75" customHeight="1">
      <c r="A176" s="112"/>
      <c r="B176" s="110" t="s">
        <v>77</v>
      </c>
      <c r="C176" s="111"/>
      <c r="D176" s="35" t="s">
        <v>76</v>
      </c>
      <c r="E176" s="44" t="s">
        <v>232</v>
      </c>
      <c r="F176" s="87"/>
      <c r="G176" s="87"/>
      <c r="H176" s="87"/>
      <c r="I176" s="47">
        <v>60000</v>
      </c>
      <c r="J176" s="14"/>
    </row>
    <row r="177" spans="1:10" ht="50.25" customHeight="1">
      <c r="A177" s="112"/>
      <c r="B177" s="110" t="s">
        <v>77</v>
      </c>
      <c r="C177" s="111"/>
      <c r="D177" s="35" t="s">
        <v>76</v>
      </c>
      <c r="E177" s="44" t="s">
        <v>303</v>
      </c>
      <c r="F177" s="87"/>
      <c r="G177" s="87"/>
      <c r="H177" s="87"/>
      <c r="I177" s="47">
        <f>49000+49800+49500+200000</f>
        <v>348300</v>
      </c>
      <c r="J177" s="14"/>
    </row>
    <row r="178" spans="1:10" ht="51.75" customHeight="1">
      <c r="A178" s="112"/>
      <c r="B178" s="110" t="s">
        <v>77</v>
      </c>
      <c r="C178" s="111"/>
      <c r="D178" s="35" t="s">
        <v>76</v>
      </c>
      <c r="E178" s="44" t="s">
        <v>293</v>
      </c>
      <c r="F178" s="87"/>
      <c r="G178" s="87"/>
      <c r="H178" s="87"/>
      <c r="I178" s="47">
        <v>49500</v>
      </c>
      <c r="J178" s="14"/>
    </row>
    <row r="179" spans="1:10" ht="39.75" customHeight="1">
      <c r="A179" s="112"/>
      <c r="B179" s="103">
        <v>3132</v>
      </c>
      <c r="C179" s="87"/>
      <c r="D179" s="35" t="s">
        <v>18</v>
      </c>
      <c r="E179" s="44" t="s">
        <v>304</v>
      </c>
      <c r="F179" s="87"/>
      <c r="G179" s="87"/>
      <c r="H179" s="87"/>
      <c r="I179" s="47">
        <v>525050</v>
      </c>
      <c r="J179" s="14"/>
    </row>
    <row r="180" spans="1:10" ht="33" customHeight="1">
      <c r="A180" s="112"/>
      <c r="B180" s="103">
        <v>3132</v>
      </c>
      <c r="C180" s="87"/>
      <c r="D180" s="35" t="s">
        <v>18</v>
      </c>
      <c r="E180" s="44" t="s">
        <v>327</v>
      </c>
      <c r="F180" s="87"/>
      <c r="G180" s="87"/>
      <c r="H180" s="87"/>
      <c r="I180" s="47">
        <v>199000</v>
      </c>
      <c r="J180" s="14"/>
    </row>
    <row r="181" spans="1:10" ht="29.25" customHeight="1">
      <c r="A181" s="87"/>
      <c r="B181" s="103">
        <v>3132</v>
      </c>
      <c r="C181" s="87"/>
      <c r="D181" s="35" t="s">
        <v>18</v>
      </c>
      <c r="E181" s="44" t="s">
        <v>161</v>
      </c>
      <c r="F181" s="87"/>
      <c r="G181" s="87"/>
      <c r="H181" s="87"/>
      <c r="I181" s="47">
        <f>3000000-1300000</f>
        <v>1700000</v>
      </c>
      <c r="J181" s="14"/>
    </row>
    <row r="182" spans="1:10" hidden="1">
      <c r="A182" s="87"/>
      <c r="B182" s="103"/>
      <c r="C182" s="87"/>
      <c r="D182" s="67"/>
      <c r="E182" s="44"/>
      <c r="F182" s="87"/>
      <c r="G182" s="87"/>
      <c r="H182" s="87"/>
      <c r="I182" s="47"/>
      <c r="J182" s="14"/>
    </row>
    <row r="183" spans="1:10" ht="25.5">
      <c r="A183" s="87"/>
      <c r="B183" s="103">
        <v>3132</v>
      </c>
      <c r="C183" s="87"/>
      <c r="D183" s="35" t="s">
        <v>18</v>
      </c>
      <c r="E183" s="44" t="s">
        <v>243</v>
      </c>
      <c r="F183" s="87"/>
      <c r="G183" s="87"/>
      <c r="H183" s="87"/>
      <c r="I183" s="47">
        <v>49000</v>
      </c>
      <c r="J183" s="14"/>
    </row>
    <row r="184" spans="1:10" ht="25.5">
      <c r="A184" s="87"/>
      <c r="B184" s="128">
        <v>3132</v>
      </c>
      <c r="C184" s="129"/>
      <c r="D184" s="130" t="s">
        <v>18</v>
      </c>
      <c r="E184" s="124" t="s">
        <v>244</v>
      </c>
      <c r="F184" s="129"/>
      <c r="G184" s="129"/>
      <c r="H184" s="129"/>
      <c r="I184" s="127">
        <v>49000</v>
      </c>
      <c r="J184" s="87"/>
    </row>
    <row r="185" spans="1:10" ht="25.5">
      <c r="A185" s="87"/>
      <c r="B185" s="103">
        <v>3142</v>
      </c>
      <c r="C185" s="87"/>
      <c r="D185" s="67" t="s">
        <v>79</v>
      </c>
      <c r="E185" s="13" t="s">
        <v>268</v>
      </c>
      <c r="F185" s="14"/>
      <c r="G185" s="14"/>
      <c r="H185" s="14"/>
      <c r="I185" s="65">
        <f>500000+950000</f>
        <v>1450000</v>
      </c>
      <c r="J185" s="87"/>
    </row>
    <row r="186" spans="1:10" ht="38.25">
      <c r="A186" s="87"/>
      <c r="B186" s="103">
        <v>3142</v>
      </c>
      <c r="C186" s="87"/>
      <c r="D186" s="67" t="s">
        <v>79</v>
      </c>
      <c r="E186" s="113" t="s">
        <v>233</v>
      </c>
      <c r="F186" s="87"/>
      <c r="G186" s="87"/>
      <c r="H186" s="87"/>
      <c r="I186" s="114">
        <f>300000-3000</f>
        <v>297000</v>
      </c>
      <c r="J186" s="14"/>
    </row>
    <row r="187" spans="1:10" ht="25.5">
      <c r="A187" s="87"/>
      <c r="B187" s="103">
        <v>3142</v>
      </c>
      <c r="C187" s="87"/>
      <c r="D187" s="67" t="s">
        <v>79</v>
      </c>
      <c r="E187" s="44" t="s">
        <v>160</v>
      </c>
      <c r="F187" s="87"/>
      <c r="G187" s="87"/>
      <c r="H187" s="87"/>
      <c r="I187" s="47">
        <f>5516938-1000000-4268046-248000</f>
        <v>892</v>
      </c>
      <c r="J187" s="14"/>
    </row>
    <row r="188" spans="1:10" ht="50.25" customHeight="1">
      <c r="A188" s="87"/>
      <c r="B188" s="103">
        <v>3142</v>
      </c>
      <c r="C188" s="87"/>
      <c r="D188" s="67" t="s">
        <v>79</v>
      </c>
      <c r="E188" s="44" t="s">
        <v>223</v>
      </c>
      <c r="F188" s="87"/>
      <c r="G188" s="87"/>
      <c r="H188" s="87"/>
      <c r="I188" s="47">
        <v>49500</v>
      </c>
      <c r="J188" s="14"/>
    </row>
    <row r="189" spans="1:10" s="4" customFormat="1" ht="25.5">
      <c r="A189" s="120">
        <v>1217340</v>
      </c>
      <c r="B189" s="121">
        <v>7340</v>
      </c>
      <c r="C189" s="122" t="s">
        <v>32</v>
      </c>
      <c r="D189" s="117" t="s">
        <v>112</v>
      </c>
      <c r="E189" s="68"/>
      <c r="F189" s="48"/>
      <c r="G189" s="48"/>
      <c r="H189" s="48"/>
      <c r="I189" s="61">
        <f>I190</f>
        <v>50000</v>
      </c>
      <c r="J189" s="13"/>
    </row>
    <row r="190" spans="1:10" s="4" customFormat="1" ht="38.25">
      <c r="A190" s="48"/>
      <c r="B190" s="103">
        <v>3143</v>
      </c>
      <c r="C190" s="102"/>
      <c r="D190" s="67" t="s">
        <v>280</v>
      </c>
      <c r="E190" s="68" t="s">
        <v>281</v>
      </c>
      <c r="F190" s="48"/>
      <c r="G190" s="48"/>
      <c r="H190" s="48"/>
      <c r="I190" s="47">
        <v>50000</v>
      </c>
      <c r="J190" s="13"/>
    </row>
    <row r="191" spans="1:10" ht="51">
      <c r="A191" s="115">
        <v>1217369</v>
      </c>
      <c r="B191" s="116">
        <v>7369</v>
      </c>
      <c r="C191" s="100" t="s">
        <v>87</v>
      </c>
      <c r="D191" s="117" t="s">
        <v>118</v>
      </c>
      <c r="E191" s="64"/>
      <c r="F191" s="87"/>
      <c r="G191" s="87"/>
      <c r="H191" s="87"/>
      <c r="I191" s="61">
        <f>I192</f>
        <v>7676991</v>
      </c>
      <c r="J191" s="14"/>
    </row>
    <row r="192" spans="1:10" ht="62.25" customHeight="1">
      <c r="A192" s="87"/>
      <c r="B192" s="118">
        <v>3142</v>
      </c>
      <c r="C192" s="107"/>
      <c r="D192" s="67" t="s">
        <v>79</v>
      </c>
      <c r="E192" s="38" t="s">
        <v>162</v>
      </c>
      <c r="F192" s="87"/>
      <c r="G192" s="87"/>
      <c r="H192" s="87"/>
      <c r="I192" s="47">
        <f>4422935+2254056+1000000</f>
        <v>7676991</v>
      </c>
      <c r="J192" s="14"/>
    </row>
    <row r="193" spans="1:10" ht="51">
      <c r="A193" s="33" t="s">
        <v>81</v>
      </c>
      <c r="B193" s="119">
        <v>7461</v>
      </c>
      <c r="C193" s="33" t="s">
        <v>82</v>
      </c>
      <c r="D193" s="91" t="s">
        <v>83</v>
      </c>
      <c r="E193" s="87"/>
      <c r="F193" s="87"/>
      <c r="G193" s="87"/>
      <c r="H193" s="87"/>
      <c r="I193" s="61">
        <f>I194+I195+I196+I197+I198+I199+I200+I201+I202+I203+I204+I205+I206+I207</f>
        <v>22405227.379999999</v>
      </c>
      <c r="J193" s="87"/>
    </row>
    <row r="194" spans="1:10" ht="25.5">
      <c r="A194" s="14"/>
      <c r="B194" s="51">
        <v>3132</v>
      </c>
      <c r="C194" s="51"/>
      <c r="D194" s="35" t="s">
        <v>18</v>
      </c>
      <c r="E194" s="44" t="s">
        <v>163</v>
      </c>
      <c r="F194" s="87"/>
      <c r="G194" s="87"/>
      <c r="H194" s="87"/>
      <c r="I194" s="123">
        <f>1727035-975051+300000</f>
        <v>1051984</v>
      </c>
      <c r="J194" s="87"/>
    </row>
    <row r="195" spans="1:10" ht="38.25">
      <c r="A195" s="14"/>
      <c r="B195" s="51">
        <v>3132</v>
      </c>
      <c r="C195" s="51"/>
      <c r="D195" s="35" t="s">
        <v>18</v>
      </c>
      <c r="E195" s="44" t="s">
        <v>164</v>
      </c>
      <c r="F195" s="87"/>
      <c r="G195" s="87"/>
      <c r="H195" s="87"/>
      <c r="I195" s="123">
        <f>49900+49536</f>
        <v>99436</v>
      </c>
      <c r="J195" s="87"/>
    </row>
    <row r="196" spans="1:10" ht="25.5">
      <c r="A196" s="14"/>
      <c r="B196" s="51">
        <v>3132</v>
      </c>
      <c r="C196" s="51"/>
      <c r="D196" s="35" t="s">
        <v>18</v>
      </c>
      <c r="E196" s="44" t="s">
        <v>165</v>
      </c>
      <c r="F196" s="87"/>
      <c r="G196" s="87"/>
      <c r="H196" s="87"/>
      <c r="I196" s="123">
        <f>49800+37223</f>
        <v>87023</v>
      </c>
      <c r="J196" s="87"/>
    </row>
    <row r="197" spans="1:10" ht="25.5">
      <c r="A197" s="14"/>
      <c r="B197" s="51">
        <v>3132</v>
      </c>
      <c r="C197" s="51"/>
      <c r="D197" s="35" t="s">
        <v>18</v>
      </c>
      <c r="E197" s="44" t="s">
        <v>166</v>
      </c>
      <c r="F197" s="87"/>
      <c r="G197" s="87"/>
      <c r="H197" s="87"/>
      <c r="I197" s="123">
        <f>49800+33402</f>
        <v>83202</v>
      </c>
      <c r="J197" s="87"/>
    </row>
    <row r="198" spans="1:10" ht="25.5">
      <c r="A198" s="87"/>
      <c r="B198" s="118">
        <v>3132</v>
      </c>
      <c r="C198" s="118"/>
      <c r="D198" s="35" t="s">
        <v>18</v>
      </c>
      <c r="E198" s="44" t="s">
        <v>167</v>
      </c>
      <c r="F198" s="87"/>
      <c r="G198" s="87"/>
      <c r="H198" s="87"/>
      <c r="I198" s="123">
        <f>49800+32553-5082.62</f>
        <v>77270.38</v>
      </c>
      <c r="J198" s="87"/>
    </row>
    <row r="199" spans="1:10" ht="25.5">
      <c r="A199" s="87"/>
      <c r="B199" s="118">
        <v>3132</v>
      </c>
      <c r="C199" s="118"/>
      <c r="D199" s="35" t="s">
        <v>18</v>
      </c>
      <c r="E199" s="44" t="s">
        <v>168</v>
      </c>
      <c r="F199" s="87"/>
      <c r="G199" s="87"/>
      <c r="H199" s="87"/>
      <c r="I199" s="123">
        <f>49800+38921</f>
        <v>88721</v>
      </c>
      <c r="J199" s="14"/>
    </row>
    <row r="200" spans="1:10" ht="25.5">
      <c r="A200" s="87"/>
      <c r="B200" s="118">
        <v>3142</v>
      </c>
      <c r="C200" s="107"/>
      <c r="D200" s="67" t="s">
        <v>79</v>
      </c>
      <c r="E200" s="44" t="s">
        <v>272</v>
      </c>
      <c r="F200" s="87"/>
      <c r="G200" s="87"/>
      <c r="H200" s="87"/>
      <c r="I200" s="123">
        <v>49000</v>
      </c>
      <c r="J200" s="14"/>
    </row>
    <row r="201" spans="1:10" ht="25.5">
      <c r="A201" s="87"/>
      <c r="B201" s="103">
        <v>3132</v>
      </c>
      <c r="C201" s="94"/>
      <c r="D201" s="35" t="s">
        <v>18</v>
      </c>
      <c r="E201" s="44" t="s">
        <v>234</v>
      </c>
      <c r="F201" s="87"/>
      <c r="G201" s="87"/>
      <c r="H201" s="87"/>
      <c r="I201" s="123">
        <f>11000000+800000+2681883-49000+545396-50000-11370-2981500-28160</f>
        <v>11907249</v>
      </c>
      <c r="J201" s="14"/>
    </row>
    <row r="202" spans="1:10" ht="38.25" customHeight="1">
      <c r="A202" s="87"/>
      <c r="B202" s="103">
        <v>3132</v>
      </c>
      <c r="C202" s="95"/>
      <c r="D202" s="35" t="s">
        <v>18</v>
      </c>
      <c r="E202" s="113" t="s">
        <v>235</v>
      </c>
      <c r="F202" s="87"/>
      <c r="G202" s="87"/>
      <c r="H202" s="87"/>
      <c r="I202" s="47">
        <f>11242591-3200000</f>
        <v>8042591</v>
      </c>
      <c r="J202" s="14"/>
    </row>
    <row r="203" spans="1:10" s="80" customFormat="1" ht="27.75" customHeight="1">
      <c r="A203" s="125"/>
      <c r="B203" s="103">
        <v>3132</v>
      </c>
      <c r="C203" s="126"/>
      <c r="D203" s="35" t="s">
        <v>18</v>
      </c>
      <c r="E203" s="44" t="s">
        <v>242</v>
      </c>
      <c r="F203" s="125"/>
      <c r="G203" s="125"/>
      <c r="H203" s="125"/>
      <c r="I203" s="47">
        <v>49900</v>
      </c>
      <c r="J203" s="63"/>
    </row>
    <row r="204" spans="1:10" s="80" customFormat="1" ht="36" customHeight="1">
      <c r="A204" s="125"/>
      <c r="B204" s="103">
        <v>3132</v>
      </c>
      <c r="C204" s="126"/>
      <c r="D204" s="35" t="s">
        <v>18</v>
      </c>
      <c r="E204" s="44" t="s">
        <v>267</v>
      </c>
      <c r="F204" s="125"/>
      <c r="G204" s="125"/>
      <c r="H204" s="125"/>
      <c r="I204" s="47">
        <v>94800</v>
      </c>
      <c r="J204" s="63"/>
    </row>
    <row r="205" spans="1:10" s="80" customFormat="1" ht="39.75" customHeight="1">
      <c r="A205" s="125"/>
      <c r="B205" s="103">
        <v>3132</v>
      </c>
      <c r="C205" s="126"/>
      <c r="D205" s="35" t="s">
        <v>18</v>
      </c>
      <c r="E205" s="113" t="s">
        <v>269</v>
      </c>
      <c r="F205" s="125"/>
      <c r="G205" s="125"/>
      <c r="H205" s="125"/>
      <c r="I205" s="47">
        <f>49000+500</f>
        <v>49500</v>
      </c>
      <c r="J205" s="63"/>
    </row>
    <row r="206" spans="1:10" s="80" customFormat="1" ht="39.75" customHeight="1">
      <c r="A206" s="125"/>
      <c r="B206" s="103">
        <v>3132</v>
      </c>
      <c r="C206" s="126"/>
      <c r="D206" s="35" t="s">
        <v>18</v>
      </c>
      <c r="E206" s="113" t="s">
        <v>275</v>
      </c>
      <c r="F206" s="125"/>
      <c r="G206" s="125"/>
      <c r="H206" s="125"/>
      <c r="I206" s="47">
        <f>50000-500</f>
        <v>49500</v>
      </c>
      <c r="J206" s="63"/>
    </row>
    <row r="207" spans="1:10" s="80" customFormat="1" ht="49.5" customHeight="1">
      <c r="A207" s="125"/>
      <c r="B207" s="103">
        <v>3132</v>
      </c>
      <c r="C207" s="126"/>
      <c r="D207" s="35" t="s">
        <v>18</v>
      </c>
      <c r="E207" s="113" t="s">
        <v>314</v>
      </c>
      <c r="F207" s="125"/>
      <c r="G207" s="125"/>
      <c r="H207" s="125"/>
      <c r="I207" s="47">
        <f>975051-300000</f>
        <v>675051</v>
      </c>
      <c r="J207" s="63"/>
    </row>
    <row r="208" spans="1:10" ht="25.5">
      <c r="A208" s="120">
        <v>1217520</v>
      </c>
      <c r="B208" s="121">
        <v>7520</v>
      </c>
      <c r="C208" s="122" t="s">
        <v>62</v>
      </c>
      <c r="D208" s="107" t="s">
        <v>37</v>
      </c>
      <c r="E208" s="44"/>
      <c r="F208" s="48"/>
      <c r="G208" s="48"/>
      <c r="H208" s="48"/>
      <c r="I208" s="90">
        <f>I209</f>
        <v>24800</v>
      </c>
      <c r="J208" s="13"/>
    </row>
    <row r="209" spans="1:10" ht="39" customHeight="1">
      <c r="A209" s="89"/>
      <c r="B209" s="54" t="s">
        <v>25</v>
      </c>
      <c r="C209" s="13"/>
      <c r="D209" s="25" t="s">
        <v>26</v>
      </c>
      <c r="E209" s="44" t="s">
        <v>305</v>
      </c>
      <c r="F209" s="48"/>
      <c r="G209" s="48"/>
      <c r="H209" s="48"/>
      <c r="I209" s="49">
        <v>24800</v>
      </c>
      <c r="J209" s="13"/>
    </row>
    <row r="210" spans="1:10" ht="25.5">
      <c r="A210" s="32" t="s">
        <v>86</v>
      </c>
      <c r="B210" s="27">
        <v>7670</v>
      </c>
      <c r="C210" s="57" t="s">
        <v>87</v>
      </c>
      <c r="D210" s="9" t="s">
        <v>88</v>
      </c>
      <c r="E210" s="136"/>
      <c r="F210" s="87"/>
      <c r="G210" s="87"/>
      <c r="H210" s="87"/>
      <c r="I210" s="90">
        <f>I211</f>
        <v>5168000</v>
      </c>
      <c r="J210" s="14"/>
    </row>
    <row r="211" spans="1:10" ht="153">
      <c r="A211" s="14"/>
      <c r="B211" s="54" t="s">
        <v>56</v>
      </c>
      <c r="C211" s="52"/>
      <c r="D211" s="25" t="s">
        <v>57</v>
      </c>
      <c r="E211" s="38" t="s">
        <v>306</v>
      </c>
      <c r="F211" s="87"/>
      <c r="G211" s="87"/>
      <c r="H211" s="87"/>
      <c r="I211" s="49">
        <f>3565000+44400+120000+30300+980000+428300</f>
        <v>5168000</v>
      </c>
      <c r="J211" s="14"/>
    </row>
    <row r="212" spans="1:10" ht="25.5">
      <c r="A212" s="32" t="s">
        <v>89</v>
      </c>
      <c r="B212" s="27">
        <v>31</v>
      </c>
      <c r="C212" s="57"/>
      <c r="D212" s="41" t="s">
        <v>90</v>
      </c>
      <c r="E212" s="38"/>
      <c r="F212" s="14"/>
      <c r="G212" s="14"/>
      <c r="H212" s="14"/>
      <c r="I212" s="26">
        <f>I213+I215+I217</f>
        <v>176000</v>
      </c>
      <c r="J212" s="14"/>
    </row>
    <row r="213" spans="1:10" ht="38.25">
      <c r="A213" s="32" t="s">
        <v>170</v>
      </c>
      <c r="B213" s="76" t="s">
        <v>23</v>
      </c>
      <c r="C213" s="76" t="s">
        <v>24</v>
      </c>
      <c r="D213" s="24" t="s">
        <v>139</v>
      </c>
      <c r="E213" s="38"/>
      <c r="F213" s="14"/>
      <c r="G213" s="14"/>
      <c r="H213" s="14"/>
      <c r="I213" s="26">
        <f>I214</f>
        <v>61000</v>
      </c>
      <c r="J213" s="14"/>
    </row>
    <row r="214" spans="1:10" ht="25.5">
      <c r="A214" s="32"/>
      <c r="B214" s="54" t="s">
        <v>25</v>
      </c>
      <c r="C214" s="13"/>
      <c r="D214" s="25" t="s">
        <v>26</v>
      </c>
      <c r="E214" s="7" t="s">
        <v>328</v>
      </c>
      <c r="F214" s="14"/>
      <c r="G214" s="14"/>
      <c r="H214" s="14"/>
      <c r="I214" s="65">
        <f>30000+16000+15000</f>
        <v>61000</v>
      </c>
      <c r="J214" s="14"/>
    </row>
    <row r="215" spans="1:10" ht="25.5">
      <c r="A215" s="74" t="s">
        <v>101</v>
      </c>
      <c r="B215" s="74" t="s">
        <v>36</v>
      </c>
      <c r="C215" s="74" t="s">
        <v>62</v>
      </c>
      <c r="D215" s="8" t="s">
        <v>37</v>
      </c>
      <c r="E215" s="38"/>
      <c r="F215" s="14"/>
      <c r="G215" s="14"/>
      <c r="H215" s="14"/>
      <c r="I215" s="26">
        <f>I216</f>
        <v>65000</v>
      </c>
      <c r="J215" s="14"/>
    </row>
    <row r="216" spans="1:10" ht="38.25" customHeight="1">
      <c r="A216" s="32"/>
      <c r="B216" s="54" t="s">
        <v>25</v>
      </c>
      <c r="C216" s="52"/>
      <c r="D216" s="25" t="s">
        <v>26</v>
      </c>
      <c r="E216" s="7" t="s">
        <v>93</v>
      </c>
      <c r="F216" s="14"/>
      <c r="G216" s="14"/>
      <c r="H216" s="14"/>
      <c r="I216" s="47">
        <f>50000+15000</f>
        <v>65000</v>
      </c>
      <c r="J216" s="14"/>
    </row>
    <row r="217" spans="1:10" ht="25.5">
      <c r="A217" s="62" t="s">
        <v>91</v>
      </c>
      <c r="B217" s="77">
        <v>7650</v>
      </c>
      <c r="C217" s="62" t="s">
        <v>87</v>
      </c>
      <c r="D217" s="15" t="s">
        <v>92</v>
      </c>
      <c r="E217" s="38"/>
      <c r="F217" s="14"/>
      <c r="G217" s="14"/>
      <c r="H217" s="14"/>
      <c r="I217" s="26">
        <f>I218</f>
        <v>50000</v>
      </c>
      <c r="J217" s="14"/>
    </row>
    <row r="218" spans="1:10" ht="30" customHeight="1">
      <c r="A218" s="14"/>
      <c r="B218" s="82">
        <v>2281</v>
      </c>
      <c r="C218" s="5"/>
      <c r="D218" s="30" t="s">
        <v>34</v>
      </c>
      <c r="E218" s="42" t="s">
        <v>169</v>
      </c>
      <c r="F218" s="14"/>
      <c r="G218" s="14"/>
      <c r="H218" s="14"/>
      <c r="I218" s="47">
        <f>20000+30000</f>
        <v>50000</v>
      </c>
      <c r="J218" s="14"/>
    </row>
    <row r="219" spans="1:10">
      <c r="A219" s="32" t="s">
        <v>94</v>
      </c>
      <c r="B219" s="27">
        <v>37</v>
      </c>
      <c r="C219" s="29"/>
      <c r="D219" s="9" t="s">
        <v>95</v>
      </c>
      <c r="E219" s="38"/>
      <c r="F219" s="14"/>
      <c r="G219" s="14"/>
      <c r="H219" s="14"/>
      <c r="I219" s="26">
        <f>I220</f>
        <v>33120</v>
      </c>
      <c r="J219" s="14"/>
    </row>
    <row r="220" spans="1:10" ht="25.5">
      <c r="A220" s="74" t="s">
        <v>102</v>
      </c>
      <c r="B220" s="74" t="s">
        <v>36</v>
      </c>
      <c r="C220" s="74" t="s">
        <v>62</v>
      </c>
      <c r="D220" s="8" t="s">
        <v>37</v>
      </c>
      <c r="E220" s="7"/>
      <c r="F220" s="14"/>
      <c r="G220" s="14"/>
      <c r="H220" s="14"/>
      <c r="I220" s="61">
        <f>I221</f>
        <v>33120</v>
      </c>
      <c r="J220" s="14"/>
    </row>
    <row r="221" spans="1:10" ht="25.5" customHeight="1">
      <c r="A221" s="32"/>
      <c r="B221" s="54" t="s">
        <v>25</v>
      </c>
      <c r="C221" s="13"/>
      <c r="D221" s="25" t="s">
        <v>26</v>
      </c>
      <c r="E221" s="7" t="s">
        <v>96</v>
      </c>
      <c r="F221" s="14"/>
      <c r="G221" s="14"/>
      <c r="H221" s="14"/>
      <c r="I221" s="47">
        <f>30000-5000+8120</f>
        <v>33120</v>
      </c>
      <c r="J221" s="14"/>
    </row>
    <row r="222" spans="1:10" ht="15.75">
      <c r="A222" s="14"/>
      <c r="B222" s="14"/>
      <c r="C222" s="14"/>
      <c r="D222" s="14"/>
      <c r="E222" s="39" t="s">
        <v>84</v>
      </c>
      <c r="F222" s="14"/>
      <c r="G222" s="14"/>
      <c r="H222" s="14"/>
      <c r="I222" s="26">
        <f>I27+I73+I102+I113+I130+I152+I212+I219</f>
        <v>78562155.519999996</v>
      </c>
      <c r="J222" s="14"/>
    </row>
    <row r="223" spans="1:10" ht="14.25">
      <c r="A223" s="14"/>
      <c r="B223" s="14"/>
      <c r="C223" s="14"/>
      <c r="D223" s="14"/>
      <c r="E223" s="40" t="s">
        <v>85</v>
      </c>
      <c r="F223" s="14"/>
      <c r="G223" s="14"/>
      <c r="H223" s="14"/>
      <c r="I223" s="26">
        <f>I26+I222</f>
        <v>89715216.819999993</v>
      </c>
      <c r="J223" s="14"/>
    </row>
    <row r="225" spans="4:8" ht="15.75">
      <c r="D225" s="141" t="s">
        <v>126</v>
      </c>
      <c r="E225" s="142"/>
      <c r="F225" s="142"/>
      <c r="G225" s="142"/>
      <c r="H225" s="142"/>
    </row>
  </sheetData>
  <mergeCells count="8">
    <mergeCell ref="D225:H225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88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2021-11-24T12:13:43Z</cp:lastPrinted>
  <dcterms:created xsi:type="dcterms:W3CDTF">2019-12-16T13:20:45Z</dcterms:created>
  <dcterms:modified xsi:type="dcterms:W3CDTF">2021-11-24T14:17:18Z</dcterms:modified>
</cp:coreProperties>
</file>