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'2021'!$A$1:$J$176</definedName>
  </definedNames>
  <calcPr fullCalcOnLoad="1"/>
</workbook>
</file>

<file path=xl/sharedStrings.xml><?xml version="1.0" encoding="utf-8"?>
<sst xmlns="http://schemas.openxmlformats.org/spreadsheetml/2006/main" count="190" uniqueCount="179">
  <si>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</si>
  <si>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</si>
  <si>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</si>
  <si>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</si>
  <si>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</si>
  <si>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</si>
  <si>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</si>
  <si>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</si>
  <si>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</si>
  <si>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</si>
  <si>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</si>
  <si>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</si>
  <si>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</si>
  <si>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</si>
  <si>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</si>
  <si>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</si>
  <si>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</si>
  <si>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</si>
  <si>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</si>
  <si>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</si>
  <si>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</si>
  <si>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</si>
  <si>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</si>
  <si>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</si>
  <si>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</si>
  <si>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</si>
  <si>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</si>
  <si>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</si>
  <si>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</si>
  <si>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</si>
  <si>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</si>
  <si>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</si>
  <si>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</si>
  <si>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</si>
  <si>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</si>
  <si>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</si>
  <si>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</si>
  <si>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</si>
  <si>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</si>
  <si>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</si>
  <si>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</si>
  <si>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</si>
  <si>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</si>
  <si>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</si>
  <si>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</si>
  <si>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</si>
  <si>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</si>
  <si>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</si>
  <si>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</si>
  <si>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</si>
  <si>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</si>
  <si>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</si>
  <si>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</si>
  <si>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</si>
  <si>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</si>
  <si>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</si>
  <si>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</si>
  <si>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</si>
  <si>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</si>
  <si>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</si>
  <si>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</si>
  <si>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</si>
  <si>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</si>
  <si>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</si>
  <si>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</si>
  <si>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</si>
  <si>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</si>
  <si>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</si>
  <si>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</si>
  <si>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</si>
  <si>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</si>
  <si>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</si>
  <si>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</si>
  <si>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</si>
  <si>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</si>
  <si>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</si>
  <si>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</si>
  <si>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</si>
  <si>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</si>
  <si>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</si>
  <si>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</si>
  <si>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</si>
  <si>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</si>
  <si>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</si>
  <si>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</si>
  <si>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</si>
  <si>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</si>
  <si>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</si>
  <si>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</si>
  <si>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</si>
  <si>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</si>
  <si>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</si>
  <si>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</si>
  <si>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</si>
  <si>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</si>
  <si>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</si>
  <si>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</si>
  <si>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</si>
  <si>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</si>
  <si>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</si>
  <si>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</si>
  <si>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</si>
  <si>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</si>
  <si>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</si>
  <si>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</si>
  <si>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</si>
  <si>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</si>
  <si>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</si>
  <si>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</si>
  <si>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</si>
  <si>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</si>
  <si>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</si>
  <si>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</si>
  <si>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</si>
  <si>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</si>
  <si>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</si>
  <si>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</si>
  <si>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</si>
  <si>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</si>
  <si>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</si>
  <si>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</si>
  <si>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</si>
  <si>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</si>
  <si>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</si>
  <si>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</si>
  <si>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</si>
  <si>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</si>
  <si>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</si>
  <si>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</si>
  <si>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</si>
  <si>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</si>
  <si>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</si>
  <si>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</si>
  <si>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</si>
  <si>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</si>
  <si>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</si>
  <si>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</si>
  <si>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</si>
  <si>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</si>
  <si>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</si>
  <si>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</si>
  <si>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</si>
  <si>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</si>
  <si>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</si>
  <si>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</si>
  <si>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</si>
  <si>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</si>
  <si>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</si>
  <si>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</si>
  <si>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</si>
  <si>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</si>
  <si>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</si>
  <si>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</si>
  <si>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</si>
  <si>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t xml:space="preserve">Інформація </t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</si>
  <si>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</si>
  <si>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</si>
  <si>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1"/>
        <rFont val="Times New Roman"/>
        <family val="1"/>
      </rPr>
      <t>0611182</t>
    </r>
    <r>
      <rPr>
        <sz val="11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</si>
  <si>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t xml:space="preserve">0213124 </t>
    </r>
    <r>
      <rPr>
        <sz val="13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</si>
  <si>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t>-</t>
  </si>
  <si>
    <r>
      <rPr>
        <b/>
        <sz val="13"/>
        <rFont val="Times New Roman"/>
        <family val="1"/>
      </rPr>
      <t xml:space="preserve">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</si>
  <si>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0611182 </t>
    </r>
    <r>
      <rPr>
        <sz val="13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</si>
  <si>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rPr>
        <b/>
        <sz val="13"/>
        <rFont val="Times New Roman"/>
        <family val="1"/>
      </rPr>
      <t xml:space="preserve"> 0217322, 1217322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</si>
  <si>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0217323, 0817323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</si>
  <si>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</si>
  <si>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0217670, 1217670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</si>
  <si>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 0617321, 1217321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</si>
  <si>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t xml:space="preserve">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</si>
  <si>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>0611181</t>
    </r>
    <r>
      <rPr>
        <sz val="13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</si>
  <si>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 xml:space="preserve">0611181 </t>
    </r>
    <r>
      <rPr>
        <sz val="13"/>
        <rFont val="Times New Roman"/>
        <family val="1"/>
      </rPr>
      <t>Співфінансування 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</si>
  <si>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>1217363</t>
    </r>
    <r>
      <rPr>
        <sz val="13"/>
        <rFont val="Times New Roman"/>
        <family val="1"/>
      </rPr>
      <t xml:space="preserve"> Виконання інвестиційних проектів в рамках здійснення заходів щодо соціально- економічного розвитку окремих територій</t>
    </r>
  </si>
  <si>
    <r>
      <t>3719800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Субвенція з місцевого бюджету державному на виконання програм соціально- економічного  розвитку регіонів </t>
    </r>
  </si>
  <si>
    <r>
      <rPr>
        <b/>
        <sz val="13"/>
        <rFont val="Times New Roman"/>
        <family val="1"/>
      </rPr>
      <t xml:space="preserve">1216071 </t>
    </r>
    <r>
      <rPr>
        <sz val="13"/>
        <rFont val="Times New Roman"/>
        <family val="1"/>
      </rPr>
      <t xml:space="preserve">Відшкодування різниці в тарифах </t>
    </r>
  </si>
  <si>
    <r>
      <rPr>
        <b/>
        <sz val="13"/>
        <rFont val="Times New Roman"/>
        <family val="1"/>
      </rPr>
      <t xml:space="preserve">061160 </t>
    </r>
    <r>
      <rPr>
        <sz val="13"/>
        <rFont val="Times New Roman"/>
        <family val="1"/>
      </rPr>
      <t>Забезпечення діяльності цнентрів професійного розвитку педпрацівників</t>
    </r>
  </si>
  <si>
    <t xml:space="preserve">План на 01.12.2021    </t>
  </si>
  <si>
    <t xml:space="preserve"> Касові видатки  на 01.12.2021</t>
  </si>
  <si>
    <t>216083Проектні,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</si>
  <si>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1218313Ліквідація іншого забруднення навколишнього природного середовища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</si>
  <si>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січень- листопад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</si>
</sst>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40"/>
  <sheetViews>
    <sheetView tabSelected="1" view="pageBreakPreview" zoomScale="66" zoomScaleNormal="107" zoomScaleSheetLayoutView="66" zoomScalePageLayoutView="0" workbookViewId="0" topLeftCell="A1">
      <pane xSplit="1" ySplit="5" topLeftCell="B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1" sqref="E111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6" customFormat="1" ht="42" customHeight="1">
      <c r="A2" s="135" t="s">
        <v>178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8" customFormat="1" ht="44.25" customHeight="1">
      <c r="A3" s="137"/>
      <c r="B3" s="139" t="s">
        <v>115</v>
      </c>
      <c r="C3" s="139" t="s">
        <v>102</v>
      </c>
      <c r="D3" s="141" t="s">
        <v>174</v>
      </c>
      <c r="E3" s="143" t="s">
        <v>175</v>
      </c>
      <c r="F3" s="133" t="s">
        <v>0</v>
      </c>
      <c r="G3" s="134"/>
      <c r="H3" s="7" t="s">
        <v>1</v>
      </c>
      <c r="I3" s="133" t="s">
        <v>2</v>
      </c>
      <c r="J3" s="134"/>
    </row>
    <row r="4" spans="1:10" s="8" customFormat="1" ht="32.25" customHeight="1">
      <c r="A4" s="138"/>
      <c r="B4" s="140"/>
      <c r="C4" s="140"/>
      <c r="D4" s="142"/>
      <c r="E4" s="144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49" customFormat="1" ht="35.25" customHeight="1">
      <c r="A6" s="50" t="s">
        <v>27</v>
      </c>
      <c r="B6" s="52">
        <f>B7+B16</f>
        <v>63113720</v>
      </c>
      <c r="C6" s="52">
        <f>C7+C16</f>
        <v>77185110</v>
      </c>
      <c r="D6" s="52">
        <f>D7+D16</f>
        <v>70770227</v>
      </c>
      <c r="E6" s="52">
        <f>E7+E16</f>
        <v>64292186.1</v>
      </c>
      <c r="F6" s="45">
        <f aca="true" t="shared" si="0" ref="F6:F78">E6-D6</f>
        <v>-6478040.8999999985</v>
      </c>
      <c r="G6" s="46">
        <f aca="true" t="shared" si="1" ref="G6:G78">E6/D6</f>
        <v>0.9084637541151309</v>
      </c>
      <c r="H6" s="51" t="e">
        <f>E6-#REF!</f>
        <v>#REF!</v>
      </c>
      <c r="I6" s="47">
        <f aca="true" t="shared" si="2" ref="I6:I78">E6-C6</f>
        <v>-12892923.899999999</v>
      </c>
      <c r="J6" s="48">
        <f aca="true" t="shared" si="3" ref="J6:J78">E6/C6</f>
        <v>0.8329609959744827</v>
      </c>
    </row>
    <row r="7" spans="1:10" s="44" customFormat="1" ht="35.25" customHeight="1">
      <c r="A7" s="96" t="s">
        <v>23</v>
      </c>
      <c r="B7" s="97">
        <f>B8+B15+B11+B9+B12+B13+B10+B14</f>
        <v>61518220</v>
      </c>
      <c r="C7" s="97">
        <f>C8+C15+C11+C9+C12+C13+C10+C14</f>
        <v>75159810</v>
      </c>
      <c r="D7" s="97">
        <f>D8+D15+D11+D9+D12+D13+D10+D14</f>
        <v>68805427</v>
      </c>
      <c r="E7" s="97">
        <f>E8+E15+E11+E9+E12+E13+E10+E14</f>
        <v>62926218.620000005</v>
      </c>
      <c r="F7" s="98">
        <f t="shared" si="0"/>
        <v>-5879208.379999995</v>
      </c>
      <c r="G7" s="99">
        <f t="shared" si="1"/>
        <v>0.9145531299442412</v>
      </c>
      <c r="H7" s="100" t="e">
        <f>E7-#REF!</f>
        <v>#REF!</v>
      </c>
      <c r="I7" s="101">
        <f t="shared" si="2"/>
        <v>-12233591.379999995</v>
      </c>
      <c r="J7" s="102">
        <f t="shared" si="3"/>
        <v>0.8372322737377863</v>
      </c>
    </row>
    <row r="8" spans="1:10" s="17" customFormat="1" ht="23.25" customHeight="1">
      <c r="A8" s="23" t="s">
        <v>33</v>
      </c>
      <c r="B8" s="53">
        <v>26644400</v>
      </c>
      <c r="C8" s="54">
        <v>33990710</v>
      </c>
      <c r="D8" s="55">
        <v>31658119</v>
      </c>
      <c r="E8" s="56">
        <v>28866127.78</v>
      </c>
      <c r="F8" s="18">
        <f t="shared" si="0"/>
        <v>-2791991.219999999</v>
      </c>
      <c r="G8" s="19">
        <f t="shared" si="1"/>
        <v>0.9118080508826188</v>
      </c>
      <c r="H8" s="24" t="e">
        <f>E8-#REF!</f>
        <v>#REF!</v>
      </c>
      <c r="I8" s="20">
        <f t="shared" si="2"/>
        <v>-5124582.219999999</v>
      </c>
      <c r="J8" s="21">
        <f t="shared" si="3"/>
        <v>0.8492357994287263</v>
      </c>
    </row>
    <row r="9" spans="1:10" s="17" customFormat="1" ht="23.25" customHeight="1">
      <c r="A9" s="23" t="s">
        <v>34</v>
      </c>
      <c r="B9" s="53">
        <v>1804700</v>
      </c>
      <c r="C9" s="54">
        <v>2084700</v>
      </c>
      <c r="D9" s="57">
        <v>1912730</v>
      </c>
      <c r="E9" s="58">
        <v>1758607.35</v>
      </c>
      <c r="F9" s="18">
        <f t="shared" si="0"/>
        <v>-154122.6499999999</v>
      </c>
      <c r="G9" s="19">
        <f t="shared" si="1"/>
        <v>0.9194226838079604</v>
      </c>
      <c r="H9" s="24" t="e">
        <f>E9-#REF!</f>
        <v>#REF!</v>
      </c>
      <c r="I9" s="20">
        <f t="shared" si="2"/>
        <v>-326092.6499999999</v>
      </c>
      <c r="J9" s="21">
        <f t="shared" si="3"/>
        <v>0.8435781407396749</v>
      </c>
    </row>
    <row r="10" spans="1:10" s="17" customFormat="1" ht="23.25" customHeight="1">
      <c r="A10" s="23" t="s">
        <v>104</v>
      </c>
      <c r="B10" s="53">
        <v>16344920</v>
      </c>
      <c r="C10" s="54">
        <v>18894920</v>
      </c>
      <c r="D10" s="59">
        <v>17126900</v>
      </c>
      <c r="E10" s="60">
        <v>15468605.3</v>
      </c>
      <c r="F10" s="18">
        <f t="shared" si="0"/>
        <v>-1658294.6999999993</v>
      </c>
      <c r="G10" s="19">
        <f t="shared" si="1"/>
        <v>0.9031760155077685</v>
      </c>
      <c r="H10" s="24" t="e">
        <f>E10-#REF!</f>
        <v>#REF!</v>
      </c>
      <c r="I10" s="20">
        <f t="shared" si="2"/>
        <v>-3426314.6999999993</v>
      </c>
      <c r="J10" s="21">
        <f t="shared" si="3"/>
        <v>0.8186647680963984</v>
      </c>
    </row>
    <row r="11" spans="1:10" s="17" customFormat="1" ht="23.25" customHeight="1">
      <c r="A11" s="23" t="s">
        <v>35</v>
      </c>
      <c r="B11" s="53">
        <v>1506600</v>
      </c>
      <c r="C11" s="54">
        <v>2124800</v>
      </c>
      <c r="D11" s="61">
        <v>1874120</v>
      </c>
      <c r="E11" s="62">
        <v>1799880.41</v>
      </c>
      <c r="F11" s="18">
        <f t="shared" si="0"/>
        <v>-74239.59000000008</v>
      </c>
      <c r="G11" s="19">
        <f t="shared" si="1"/>
        <v>0.9603869602800247</v>
      </c>
      <c r="H11" s="24" t="e">
        <f>E11-#REF!</f>
        <v>#REF!</v>
      </c>
      <c r="I11" s="20">
        <f t="shared" si="2"/>
        <v>-324919.5900000001</v>
      </c>
      <c r="J11" s="21">
        <f t="shared" si="3"/>
        <v>0.8470822712725903</v>
      </c>
    </row>
    <row r="12" spans="1:10" s="17" customFormat="1" ht="35.25" customHeight="1">
      <c r="A12" s="23" t="s">
        <v>36</v>
      </c>
      <c r="B12" s="53">
        <v>1317500</v>
      </c>
      <c r="C12" s="54">
        <v>1538500</v>
      </c>
      <c r="D12" s="63">
        <v>1468435</v>
      </c>
      <c r="E12" s="64">
        <v>1325117.52</v>
      </c>
      <c r="F12" s="18">
        <f t="shared" si="0"/>
        <v>-143317.47999999998</v>
      </c>
      <c r="G12" s="19">
        <f t="shared" si="1"/>
        <v>0.902401209450878</v>
      </c>
      <c r="H12" s="24" t="e">
        <f>E12-#REF!</f>
        <v>#REF!</v>
      </c>
      <c r="I12" s="20">
        <f t="shared" si="2"/>
        <v>-213382.47999999998</v>
      </c>
      <c r="J12" s="21">
        <f t="shared" si="3"/>
        <v>0.8613048553786156</v>
      </c>
    </row>
    <row r="13" spans="1:10" s="17" customFormat="1" ht="23.25" customHeight="1">
      <c r="A13" s="23" t="s">
        <v>37</v>
      </c>
      <c r="B13" s="53">
        <v>4885300</v>
      </c>
      <c r="C13" s="54">
        <v>5817300</v>
      </c>
      <c r="D13" s="65">
        <v>5534990</v>
      </c>
      <c r="E13" s="66">
        <v>4910554.61</v>
      </c>
      <c r="F13" s="18">
        <f t="shared" si="0"/>
        <v>-624435.3899999997</v>
      </c>
      <c r="G13" s="19">
        <f t="shared" si="1"/>
        <v>0.8871840075591827</v>
      </c>
      <c r="H13" s="24" t="e">
        <f>E13-#REF!</f>
        <v>#REF!</v>
      </c>
      <c r="I13" s="20">
        <f t="shared" si="2"/>
        <v>-906745.3899999997</v>
      </c>
      <c r="J13" s="21">
        <f t="shared" si="3"/>
        <v>0.8441295119729084</v>
      </c>
    </row>
    <row r="14" spans="1:10" s="17" customFormat="1" ht="36" customHeight="1">
      <c r="A14" s="23" t="s">
        <v>105</v>
      </c>
      <c r="B14" s="53">
        <v>3548800</v>
      </c>
      <c r="C14" s="54">
        <v>3756000</v>
      </c>
      <c r="D14" s="65">
        <v>3144153</v>
      </c>
      <c r="E14" s="66">
        <v>3041647.66</v>
      </c>
      <c r="F14" s="18">
        <f t="shared" si="0"/>
        <v>-102505.33999999985</v>
      </c>
      <c r="G14" s="19">
        <f t="shared" si="1"/>
        <v>0.967398106898742</v>
      </c>
      <c r="H14" s="24" t="e">
        <f>E14-#REF!</f>
        <v>#REF!</v>
      </c>
      <c r="I14" s="20">
        <f t="shared" si="2"/>
        <v>-714352.3399999999</v>
      </c>
      <c r="J14" s="21">
        <f t="shared" si="3"/>
        <v>0.809810346112886</v>
      </c>
    </row>
    <row r="15" spans="1:10" s="17" customFormat="1" ht="23.25" customHeight="1">
      <c r="A15" s="23" t="s">
        <v>38</v>
      </c>
      <c r="B15" s="53">
        <v>5466000</v>
      </c>
      <c r="C15" s="54">
        <v>6952880</v>
      </c>
      <c r="D15" s="67">
        <v>6085980</v>
      </c>
      <c r="E15" s="68">
        <v>5755677.99</v>
      </c>
      <c r="F15" s="18">
        <f t="shared" si="0"/>
        <v>-330302.0099999998</v>
      </c>
      <c r="G15" s="19">
        <f t="shared" si="1"/>
        <v>0.9457273914800903</v>
      </c>
      <c r="H15" s="24" t="e">
        <f>E15-#REF!</f>
        <v>#REF!</v>
      </c>
      <c r="I15" s="20">
        <f t="shared" si="2"/>
        <v>-1197202.0099999998</v>
      </c>
      <c r="J15" s="21">
        <f t="shared" si="3"/>
        <v>0.8278120706815018</v>
      </c>
    </row>
    <row r="16" spans="1:10" s="44" customFormat="1" ht="37.5" customHeight="1">
      <c r="A16" s="96" t="s">
        <v>24</v>
      </c>
      <c r="B16" s="97">
        <f>B17+B19+B20+B22+B24+B21+B18+B23</f>
        <v>1595500</v>
      </c>
      <c r="C16" s="97">
        <f>C17+C19+C20+C22+C24+C21+C18+C23</f>
        <v>2025300</v>
      </c>
      <c r="D16" s="97">
        <f>D17+D19+D20+D22+D24+D21+D18+D23</f>
        <v>1964800</v>
      </c>
      <c r="E16" s="97">
        <f>E17+E19+E20+E22+E24+E21+E18+E23</f>
        <v>1365967.48</v>
      </c>
      <c r="F16" s="98">
        <f t="shared" si="0"/>
        <v>-598832.52</v>
      </c>
      <c r="G16" s="99">
        <f t="shared" si="1"/>
        <v>0.6952196050488599</v>
      </c>
      <c r="H16" s="100"/>
      <c r="I16" s="101">
        <f t="shared" si="2"/>
        <v>-659332.52</v>
      </c>
      <c r="J16" s="102">
        <f t="shared" si="3"/>
        <v>0.6744519231718757</v>
      </c>
    </row>
    <row r="17" spans="1:10" s="17" customFormat="1" ht="34.5" customHeight="1">
      <c r="A17" s="23" t="s">
        <v>39</v>
      </c>
      <c r="B17" s="53">
        <v>1484000</v>
      </c>
      <c r="C17" s="54">
        <v>1721800</v>
      </c>
      <c r="D17" s="55">
        <v>1721800</v>
      </c>
      <c r="E17" s="56">
        <v>1176586.09</v>
      </c>
      <c r="F17" s="18">
        <f t="shared" si="0"/>
        <v>-545213.9099999999</v>
      </c>
      <c r="G17" s="19">
        <f t="shared" si="1"/>
        <v>0.6833465501219654</v>
      </c>
      <c r="H17" s="24"/>
      <c r="I17" s="20">
        <f t="shared" si="2"/>
        <v>-545213.9099999999</v>
      </c>
      <c r="J17" s="21">
        <f t="shared" si="3"/>
        <v>0.6833465501219654</v>
      </c>
    </row>
    <row r="18" spans="1:10" s="17" customFormat="1" ht="34.5" customHeight="1">
      <c r="A18" s="22" t="s">
        <v>40</v>
      </c>
      <c r="B18" s="53">
        <v>10000</v>
      </c>
      <c r="C18" s="54">
        <v>10000</v>
      </c>
      <c r="D18" s="55">
        <v>10000</v>
      </c>
      <c r="E18" s="56">
        <v>10000</v>
      </c>
      <c r="F18" s="18">
        <f t="shared" si="0"/>
        <v>0</v>
      </c>
      <c r="G18" s="19">
        <f t="shared" si="1"/>
        <v>1</v>
      </c>
      <c r="H18" s="24"/>
      <c r="I18" s="20">
        <f t="shared" si="2"/>
        <v>0</v>
      </c>
      <c r="J18" s="21">
        <f t="shared" si="3"/>
        <v>1</v>
      </c>
    </row>
    <row r="19" spans="1:10" s="17" customFormat="1" ht="34.5" customHeight="1">
      <c r="A19" s="23" t="s">
        <v>106</v>
      </c>
      <c r="B19" s="53">
        <v>10000</v>
      </c>
      <c r="C19" s="54">
        <v>23000</v>
      </c>
      <c r="D19" s="59">
        <v>23000</v>
      </c>
      <c r="E19" s="60">
        <v>10050.71</v>
      </c>
      <c r="F19" s="18">
        <f t="shared" si="0"/>
        <v>-12949.29</v>
      </c>
      <c r="G19" s="19">
        <f t="shared" si="1"/>
        <v>0.43698739130434777</v>
      </c>
      <c r="H19" s="24"/>
      <c r="I19" s="20">
        <f t="shared" si="2"/>
        <v>-12949.29</v>
      </c>
      <c r="J19" s="21">
        <f t="shared" si="3"/>
        <v>0.43698739130434777</v>
      </c>
    </row>
    <row r="20" spans="1:10" s="17" customFormat="1" ht="34.5" customHeight="1">
      <c r="A20" s="23" t="s">
        <v>41</v>
      </c>
      <c r="B20" s="53">
        <v>4000</v>
      </c>
      <c r="C20" s="54">
        <v>4000</v>
      </c>
      <c r="D20" s="61">
        <v>4000</v>
      </c>
      <c r="E20" s="62">
        <v>0</v>
      </c>
      <c r="F20" s="18">
        <f t="shared" si="0"/>
        <v>-4000</v>
      </c>
      <c r="G20" s="19">
        <f t="shared" si="1"/>
        <v>0</v>
      </c>
      <c r="H20" s="24"/>
      <c r="I20" s="20">
        <f t="shared" si="2"/>
        <v>-4000</v>
      </c>
      <c r="J20" s="21">
        <f t="shared" si="3"/>
        <v>0</v>
      </c>
    </row>
    <row r="21" spans="1:10" s="17" customFormat="1" ht="49.5" customHeight="1">
      <c r="A21" s="23" t="s">
        <v>42</v>
      </c>
      <c r="B21" s="53">
        <v>2000</v>
      </c>
      <c r="C21" s="54">
        <v>44000</v>
      </c>
      <c r="D21" s="61">
        <v>7500</v>
      </c>
      <c r="E21" s="62">
        <v>0</v>
      </c>
      <c r="F21" s="18">
        <f t="shared" si="0"/>
        <v>-7500</v>
      </c>
      <c r="G21" s="19">
        <f t="shared" si="1"/>
        <v>0</v>
      </c>
      <c r="H21" s="24"/>
      <c r="I21" s="20">
        <f t="shared" si="2"/>
        <v>-44000</v>
      </c>
      <c r="J21" s="21">
        <f t="shared" si="3"/>
        <v>0</v>
      </c>
    </row>
    <row r="22" spans="1:10" s="17" customFormat="1" ht="39.75" customHeight="1">
      <c r="A22" s="22" t="s">
        <v>43</v>
      </c>
      <c r="B22" s="53">
        <v>15000</v>
      </c>
      <c r="C22" s="54">
        <v>15000</v>
      </c>
      <c r="D22" s="65">
        <v>15000</v>
      </c>
      <c r="E22" s="66">
        <v>10651.48</v>
      </c>
      <c r="F22" s="18">
        <f t="shared" si="0"/>
        <v>-4348.52</v>
      </c>
      <c r="G22" s="19">
        <f t="shared" si="1"/>
        <v>0.7100986666666667</v>
      </c>
      <c r="H22" s="24"/>
      <c r="I22" s="20">
        <f t="shared" si="2"/>
        <v>-4348.52</v>
      </c>
      <c r="J22" s="21">
        <f t="shared" si="3"/>
        <v>0.7100986666666667</v>
      </c>
    </row>
    <row r="23" spans="1:10" s="17" customFormat="1" ht="56.25" customHeight="1">
      <c r="A23" s="22" t="s">
        <v>44</v>
      </c>
      <c r="B23" s="53">
        <v>70000</v>
      </c>
      <c r="C23" s="54">
        <v>205000</v>
      </c>
      <c r="D23" s="65">
        <v>181000</v>
      </c>
      <c r="E23" s="66">
        <v>156179.2</v>
      </c>
      <c r="F23" s="18">
        <f t="shared" si="0"/>
        <v>-24820.79999999999</v>
      </c>
      <c r="G23" s="19">
        <f t="shared" si="1"/>
        <v>0.8628685082872929</v>
      </c>
      <c r="H23" s="24"/>
      <c r="I23" s="20">
        <f t="shared" si="2"/>
        <v>-48820.79999999999</v>
      </c>
      <c r="J23" s="21">
        <f t="shared" si="3"/>
        <v>0.761849756097561</v>
      </c>
    </row>
    <row r="24" spans="1:10" s="17" customFormat="1" ht="49.5" customHeight="1">
      <c r="A24" s="22" t="s">
        <v>45</v>
      </c>
      <c r="B24" s="53">
        <v>500</v>
      </c>
      <c r="C24" s="54">
        <v>2500</v>
      </c>
      <c r="D24" s="67">
        <v>2500</v>
      </c>
      <c r="E24" s="68">
        <v>2500</v>
      </c>
      <c r="F24" s="18">
        <f t="shared" si="0"/>
        <v>0</v>
      </c>
      <c r="G24" s="19">
        <f t="shared" si="1"/>
        <v>1</v>
      </c>
      <c r="H24" s="24"/>
      <c r="I24" s="20">
        <f t="shared" si="2"/>
        <v>0</v>
      </c>
      <c r="J24" s="21">
        <f t="shared" si="3"/>
        <v>1</v>
      </c>
    </row>
    <row r="25" spans="1:10" s="49" customFormat="1" ht="25.5" customHeight="1">
      <c r="A25" s="96" t="s">
        <v>13</v>
      </c>
      <c r="B25" s="103">
        <f>B26+B27+B28+B29+B30+B31+B32+B33+B34+B35+B36+B38+B41+B42+B37+B40+B39</f>
        <v>254977289</v>
      </c>
      <c r="C25" s="103">
        <f>C26+C27+C28+C29+C30+C31+C32+C33+C34+C35+C36+C38+C41+C42+C37+C40+C39</f>
        <v>308170850.31000006</v>
      </c>
      <c r="D25" s="103">
        <f>D26+D27+D28+D29+D30+D31+D32+D33+D34+D35+D36+D38+D41+D42+D37+D40+D39</f>
        <v>277857232.01</v>
      </c>
      <c r="E25" s="103">
        <f>E26+E27+E28+E29+E30+E31+E32+E33+E34+E35+E36+E38+E41+E42+E37+E40+E39</f>
        <v>263028841.32</v>
      </c>
      <c r="F25" s="98">
        <f t="shared" si="0"/>
        <v>-14828390.689999998</v>
      </c>
      <c r="G25" s="99">
        <f t="shared" si="1"/>
        <v>0.9466330583417518</v>
      </c>
      <c r="H25" s="104" t="e">
        <f>H26+H27+#REF!+H30+H34+H38+#REF!+#REF!+#REF!</f>
        <v>#REF!</v>
      </c>
      <c r="I25" s="101">
        <f t="shared" si="2"/>
        <v>-45142008.99000007</v>
      </c>
      <c r="J25" s="102">
        <f t="shared" si="3"/>
        <v>0.8535162915486973</v>
      </c>
    </row>
    <row r="26" spans="1:10" s="17" customFormat="1" ht="37.5" customHeight="1">
      <c r="A26" s="23" t="s">
        <v>46</v>
      </c>
      <c r="B26" s="53">
        <v>54553570</v>
      </c>
      <c r="C26" s="53">
        <v>73716665.7</v>
      </c>
      <c r="D26" s="69">
        <v>66605450</v>
      </c>
      <c r="E26" s="70">
        <v>63039219</v>
      </c>
      <c r="F26" s="18">
        <f t="shared" si="0"/>
        <v>-3566231</v>
      </c>
      <c r="G26" s="19">
        <f t="shared" si="1"/>
        <v>0.9464573694795245</v>
      </c>
      <c r="H26" s="25"/>
      <c r="I26" s="20">
        <f t="shared" si="2"/>
        <v>-10677446.700000003</v>
      </c>
      <c r="J26" s="21">
        <f t="shared" si="3"/>
        <v>0.8551555933979255</v>
      </c>
    </row>
    <row r="27" spans="1:10" s="17" customFormat="1" ht="54.75" customHeight="1">
      <c r="A27" s="23" t="s">
        <v>135</v>
      </c>
      <c r="B27" s="53">
        <v>47555879</v>
      </c>
      <c r="C27" s="71">
        <v>70033850.54</v>
      </c>
      <c r="D27" s="71">
        <v>61852986.54</v>
      </c>
      <c r="E27" s="72">
        <v>54294030.48</v>
      </c>
      <c r="F27" s="18">
        <f t="shared" si="0"/>
        <v>-7558956.060000002</v>
      </c>
      <c r="G27" s="19">
        <f t="shared" si="1"/>
        <v>0.8777915751066981</v>
      </c>
      <c r="H27" s="25"/>
      <c r="I27" s="20">
        <f t="shared" si="2"/>
        <v>-15739820.06000001</v>
      </c>
      <c r="J27" s="21">
        <f t="shared" si="3"/>
        <v>0.7752541101390652</v>
      </c>
    </row>
    <row r="28" spans="1:10" s="17" customFormat="1" ht="54.75" customHeight="1">
      <c r="A28" s="22" t="s">
        <v>136</v>
      </c>
      <c r="B28" s="53">
        <v>121869900</v>
      </c>
      <c r="C28" s="71">
        <v>121869900</v>
      </c>
      <c r="D28" s="71">
        <v>110496300</v>
      </c>
      <c r="E28" s="72">
        <v>109834229.12</v>
      </c>
      <c r="F28" s="18">
        <f t="shared" si="0"/>
        <v>-662070.8799999952</v>
      </c>
      <c r="G28" s="19">
        <f t="shared" si="1"/>
        <v>0.9940082076956424</v>
      </c>
      <c r="H28" s="25"/>
      <c r="I28" s="20">
        <f t="shared" si="2"/>
        <v>-12035670.879999995</v>
      </c>
      <c r="J28" s="21">
        <f t="shared" si="3"/>
        <v>0.901241644737544</v>
      </c>
    </row>
    <row r="29" spans="1:10" s="17" customFormat="1" ht="86.25" customHeight="1">
      <c r="A29" s="22" t="s">
        <v>137</v>
      </c>
      <c r="B29" s="53">
        <v>0</v>
      </c>
      <c r="C29" s="71">
        <v>1361087</v>
      </c>
      <c r="D29" s="71">
        <v>1361087</v>
      </c>
      <c r="E29" s="72">
        <v>1361087</v>
      </c>
      <c r="F29" s="18">
        <f t="shared" si="0"/>
        <v>0</v>
      </c>
      <c r="G29" s="19">
        <f t="shared" si="1"/>
        <v>1</v>
      </c>
      <c r="H29" s="25"/>
      <c r="I29" s="20">
        <f t="shared" si="2"/>
        <v>0</v>
      </c>
      <c r="J29" s="21">
        <f t="shared" si="3"/>
        <v>1</v>
      </c>
    </row>
    <row r="30" spans="1:10" s="17" customFormat="1" ht="90.75" customHeight="1">
      <c r="A30" s="23" t="s">
        <v>125</v>
      </c>
      <c r="B30" s="53">
        <v>7588800</v>
      </c>
      <c r="C30" s="53">
        <v>10125799</v>
      </c>
      <c r="D30" s="73">
        <v>9459659</v>
      </c>
      <c r="E30" s="74">
        <v>8980689.26</v>
      </c>
      <c r="F30" s="18">
        <f t="shared" si="0"/>
        <v>-478969.7400000002</v>
      </c>
      <c r="G30" s="19">
        <f t="shared" si="1"/>
        <v>0.9493671241214932</v>
      </c>
      <c r="H30" s="25"/>
      <c r="I30" s="20">
        <f t="shared" si="2"/>
        <v>-1145109.7400000002</v>
      </c>
      <c r="J30" s="21">
        <f t="shared" si="3"/>
        <v>0.8869116659337204</v>
      </c>
    </row>
    <row r="31" spans="1:10" s="17" customFormat="1" ht="50.25">
      <c r="A31" s="23" t="s">
        <v>116</v>
      </c>
      <c r="B31" s="53">
        <v>17384600</v>
      </c>
      <c r="C31" s="53">
        <v>19189800</v>
      </c>
      <c r="D31" s="53">
        <v>17582860</v>
      </c>
      <c r="E31" s="53">
        <v>17146186.73</v>
      </c>
      <c r="F31" s="18">
        <f t="shared" si="0"/>
        <v>-436673.26999999955</v>
      </c>
      <c r="G31" s="19">
        <f t="shared" si="1"/>
        <v>0.9751648326836476</v>
      </c>
      <c r="H31" s="26"/>
      <c r="I31" s="20">
        <f t="shared" si="2"/>
        <v>-2043613.2699999996</v>
      </c>
      <c r="J31" s="21">
        <f t="shared" si="3"/>
        <v>0.8935052335094686</v>
      </c>
    </row>
    <row r="32" spans="1:10" s="17" customFormat="1" ht="53.25" customHeight="1">
      <c r="A32" s="23" t="s">
        <v>117</v>
      </c>
      <c r="B32" s="53">
        <v>4128650</v>
      </c>
      <c r="C32" s="53">
        <v>6373650</v>
      </c>
      <c r="D32" s="53">
        <v>5325000</v>
      </c>
      <c r="E32" s="53">
        <v>5123659.59</v>
      </c>
      <c r="F32" s="18">
        <f t="shared" si="0"/>
        <v>-201340.41000000015</v>
      </c>
      <c r="G32" s="19">
        <f t="shared" si="1"/>
        <v>0.9621895943661971</v>
      </c>
      <c r="H32" s="26"/>
      <c r="I32" s="20">
        <f t="shared" si="2"/>
        <v>-1249990.4100000001</v>
      </c>
      <c r="J32" s="21">
        <f t="shared" si="3"/>
        <v>0.8038815419735944</v>
      </c>
    </row>
    <row r="33" spans="1:10" s="17" customFormat="1" ht="36.75" customHeight="1">
      <c r="A33" s="22" t="s">
        <v>118</v>
      </c>
      <c r="B33" s="53">
        <v>18100</v>
      </c>
      <c r="C33" s="53">
        <v>85960</v>
      </c>
      <c r="D33" s="53">
        <v>85960</v>
      </c>
      <c r="E33" s="53">
        <v>82332</v>
      </c>
      <c r="F33" s="18">
        <f t="shared" si="0"/>
        <v>-3628</v>
      </c>
      <c r="G33" s="19">
        <f t="shared" si="1"/>
        <v>0.9577943229409027</v>
      </c>
      <c r="H33" s="26"/>
      <c r="I33" s="20">
        <f t="shared" si="2"/>
        <v>-3628</v>
      </c>
      <c r="J33" s="21">
        <f t="shared" si="3"/>
        <v>0.9577943229409027</v>
      </c>
    </row>
    <row r="34" spans="1:10" s="17" customFormat="1" ht="69" customHeight="1">
      <c r="A34" s="23" t="s">
        <v>119</v>
      </c>
      <c r="B34" s="53">
        <v>295190</v>
      </c>
      <c r="C34" s="53">
        <v>433772</v>
      </c>
      <c r="D34" s="75">
        <v>405942</v>
      </c>
      <c r="E34" s="76">
        <v>361158.36</v>
      </c>
      <c r="F34" s="18">
        <f t="shared" si="0"/>
        <v>-44783.640000000014</v>
      </c>
      <c r="G34" s="19">
        <f t="shared" si="1"/>
        <v>0.8896797079385724</v>
      </c>
      <c r="H34" s="25"/>
      <c r="I34" s="20">
        <f t="shared" si="2"/>
        <v>-72613.64000000001</v>
      </c>
      <c r="J34" s="21">
        <f t="shared" si="3"/>
        <v>0.8325995223297031</v>
      </c>
    </row>
    <row r="35" spans="1:10" s="17" customFormat="1" ht="69" customHeight="1">
      <c r="A35" s="22" t="s">
        <v>138</v>
      </c>
      <c r="B35" s="53">
        <v>0</v>
      </c>
      <c r="C35" s="53">
        <v>1141900</v>
      </c>
      <c r="D35" s="75">
        <v>1035300</v>
      </c>
      <c r="E35" s="76">
        <v>673812.85</v>
      </c>
      <c r="F35" s="18">
        <f t="shared" si="0"/>
        <v>-361487.15</v>
      </c>
      <c r="G35" s="19">
        <f t="shared" si="1"/>
        <v>0.6508382594417077</v>
      </c>
      <c r="H35" s="25"/>
      <c r="I35" s="20">
        <f t="shared" si="2"/>
        <v>-468087.15</v>
      </c>
      <c r="J35" s="21">
        <f t="shared" si="3"/>
        <v>0.5900804361152465</v>
      </c>
    </row>
    <row r="36" spans="1:10" s="17" customFormat="1" ht="123" customHeight="1" hidden="1">
      <c r="A36" s="111" t="s">
        <v>139</v>
      </c>
      <c r="B36" s="53">
        <v>0</v>
      </c>
      <c r="C36" s="53"/>
      <c r="D36" s="75"/>
      <c r="E36" s="76"/>
      <c r="F36" s="18">
        <f t="shared" si="0"/>
        <v>0</v>
      </c>
      <c r="G36" s="19">
        <v>0</v>
      </c>
      <c r="H36" s="25"/>
      <c r="I36" s="20">
        <f t="shared" si="2"/>
        <v>0</v>
      </c>
      <c r="J36" s="21">
        <v>0</v>
      </c>
    </row>
    <row r="37" spans="1:10" s="17" customFormat="1" ht="74.25" customHeight="1">
      <c r="A37" s="111" t="s">
        <v>150</v>
      </c>
      <c r="B37" s="53">
        <v>0</v>
      </c>
      <c r="C37" s="53">
        <v>150758.62</v>
      </c>
      <c r="D37" s="75">
        <v>150758.62</v>
      </c>
      <c r="E37" s="76">
        <v>150758.62</v>
      </c>
      <c r="F37" s="18">
        <f t="shared" si="0"/>
        <v>0</v>
      </c>
      <c r="G37" s="19">
        <f t="shared" si="1"/>
        <v>1</v>
      </c>
      <c r="H37" s="25"/>
      <c r="I37" s="20">
        <f t="shared" si="2"/>
        <v>0</v>
      </c>
      <c r="J37" s="21">
        <f t="shared" si="3"/>
        <v>1</v>
      </c>
    </row>
    <row r="38" spans="1:10" s="17" customFormat="1" ht="78" customHeight="1">
      <c r="A38" s="23" t="s">
        <v>120</v>
      </c>
      <c r="B38" s="53">
        <v>1582600</v>
      </c>
      <c r="C38" s="53">
        <v>1588200</v>
      </c>
      <c r="D38" s="77">
        <v>1464305</v>
      </c>
      <c r="E38" s="78">
        <v>1371216.38</v>
      </c>
      <c r="F38" s="18">
        <f t="shared" si="0"/>
        <v>-93088.62000000011</v>
      </c>
      <c r="G38" s="19">
        <f t="shared" si="1"/>
        <v>0.9364281211905989</v>
      </c>
      <c r="H38" s="25"/>
      <c r="I38" s="20">
        <f t="shared" si="2"/>
        <v>-216983.6200000001</v>
      </c>
      <c r="J38" s="21">
        <f t="shared" si="3"/>
        <v>0.8633776476514292</v>
      </c>
    </row>
    <row r="39" spans="1:10" s="17" customFormat="1" ht="156.75" customHeight="1">
      <c r="A39" s="22" t="s">
        <v>168</v>
      </c>
      <c r="B39" s="53"/>
      <c r="C39" s="53">
        <v>363455.6</v>
      </c>
      <c r="D39" s="77">
        <v>358395</v>
      </c>
      <c r="E39" s="78">
        <v>66538.84</v>
      </c>
      <c r="F39" s="18">
        <f t="shared" si="0"/>
        <v>-291856.16000000003</v>
      </c>
      <c r="G39" s="19">
        <f t="shared" si="1"/>
        <v>0.18565783562828722</v>
      </c>
      <c r="H39" s="25"/>
      <c r="I39" s="20">
        <f t="shared" si="2"/>
        <v>-296916.76</v>
      </c>
      <c r="J39" s="21">
        <f t="shared" si="3"/>
        <v>0.18307281549658336</v>
      </c>
    </row>
    <row r="40" spans="1:10" s="17" customFormat="1" ht="102.75" customHeight="1">
      <c r="A40" s="111" t="s">
        <v>157</v>
      </c>
      <c r="B40" s="53">
        <v>0</v>
      </c>
      <c r="C40" s="53">
        <v>1384804.6</v>
      </c>
      <c r="D40" s="77">
        <v>1384804.6</v>
      </c>
      <c r="E40" s="78">
        <v>256336</v>
      </c>
      <c r="F40" s="18">
        <f>E40-D40</f>
        <v>-1128468.6</v>
      </c>
      <c r="G40" s="19">
        <f>E40/D40</f>
        <v>0.18510625975679168</v>
      </c>
      <c r="H40" s="25"/>
      <c r="I40" s="20">
        <f>E40-C40</f>
        <v>-1128468.6</v>
      </c>
      <c r="J40" s="21">
        <f>E40/C40</f>
        <v>0.18510625975679168</v>
      </c>
    </row>
    <row r="41" spans="1:10" s="17" customFormat="1" ht="88.5" customHeight="1">
      <c r="A41" s="22" t="s">
        <v>140</v>
      </c>
      <c r="B41" s="53">
        <v>0</v>
      </c>
      <c r="C41" s="53">
        <v>344703</v>
      </c>
      <c r="D41" s="77">
        <v>281880</v>
      </c>
      <c r="E41" s="78">
        <v>281042.84</v>
      </c>
      <c r="F41" s="18">
        <f t="shared" si="0"/>
        <v>-837.1599999999744</v>
      </c>
      <c r="G41" s="19">
        <f t="shared" si="1"/>
        <v>0.9970300837235704</v>
      </c>
      <c r="H41" s="25"/>
      <c r="I41" s="20">
        <f t="shared" si="2"/>
        <v>-63660.159999999974</v>
      </c>
      <c r="J41" s="21">
        <f t="shared" si="3"/>
        <v>0.8153188106863011</v>
      </c>
    </row>
    <row r="42" spans="1:10" s="17" customFormat="1" ht="98.25" customHeight="1">
      <c r="A42" s="23" t="s">
        <v>141</v>
      </c>
      <c r="B42" s="53">
        <v>0</v>
      </c>
      <c r="C42" s="53">
        <v>6544.25</v>
      </c>
      <c r="D42" s="77">
        <v>6544.25</v>
      </c>
      <c r="E42" s="78">
        <v>6544.25</v>
      </c>
      <c r="F42" s="18">
        <f t="shared" si="0"/>
        <v>0</v>
      </c>
      <c r="G42" s="19">
        <f t="shared" si="1"/>
        <v>1</v>
      </c>
      <c r="H42" s="25"/>
      <c r="I42" s="20">
        <f t="shared" si="2"/>
        <v>0</v>
      </c>
      <c r="J42" s="21">
        <f t="shared" si="3"/>
        <v>1</v>
      </c>
    </row>
    <row r="43" spans="1:10" s="49" customFormat="1" ht="39.75" customHeight="1">
      <c r="A43" s="96" t="s">
        <v>22</v>
      </c>
      <c r="B43" s="97">
        <f>B44+B46+B50+B47+B52+B51+B45+B48+B49</f>
        <v>17970000</v>
      </c>
      <c r="C43" s="97">
        <f>C44+C46+C50+C47+C52+C51+C45+C48+C49</f>
        <v>26432525</v>
      </c>
      <c r="D43" s="97">
        <f>D44+D46+D50+D47+D52+D51+D45+D48+D49</f>
        <v>23881952</v>
      </c>
      <c r="E43" s="97">
        <f>E44+E46+E50+E47+E52+E51+E45+E48+E49</f>
        <v>21043023.709999997</v>
      </c>
      <c r="F43" s="98">
        <f t="shared" si="0"/>
        <v>-2838928.290000003</v>
      </c>
      <c r="G43" s="99">
        <f t="shared" si="1"/>
        <v>0.8811266227316761</v>
      </c>
      <c r="H43" s="105" t="e">
        <f>E43-#REF!</f>
        <v>#REF!</v>
      </c>
      <c r="I43" s="101">
        <f t="shared" si="2"/>
        <v>-5389501.290000003</v>
      </c>
      <c r="J43" s="102">
        <f t="shared" si="3"/>
        <v>0.7961034259874907</v>
      </c>
    </row>
    <row r="44" spans="1:10" s="17" customFormat="1" ht="36" customHeight="1">
      <c r="A44" s="23" t="s">
        <v>47</v>
      </c>
      <c r="B44" s="53">
        <v>5800000</v>
      </c>
      <c r="C44" s="53">
        <v>10888700</v>
      </c>
      <c r="D44" s="79">
        <v>9372243</v>
      </c>
      <c r="E44" s="80">
        <v>7442752.87</v>
      </c>
      <c r="F44" s="18">
        <f t="shared" si="0"/>
        <v>-1929490.13</v>
      </c>
      <c r="G44" s="19">
        <f t="shared" si="1"/>
        <v>0.7941271763866985</v>
      </c>
      <c r="H44" s="26" t="e">
        <f>E44-#REF!</f>
        <v>#REF!</v>
      </c>
      <c r="I44" s="20">
        <f t="shared" si="2"/>
        <v>-3445947.13</v>
      </c>
      <c r="J44" s="21">
        <f t="shared" si="3"/>
        <v>0.683529977866963</v>
      </c>
    </row>
    <row r="45" spans="1:10" s="17" customFormat="1" ht="33.75" customHeight="1">
      <c r="A45" s="22" t="s">
        <v>48</v>
      </c>
      <c r="B45" s="53">
        <v>4200000</v>
      </c>
      <c r="C45" s="53">
        <v>6576985</v>
      </c>
      <c r="D45" s="81">
        <v>5881597</v>
      </c>
      <c r="E45" s="53">
        <v>5426945.92</v>
      </c>
      <c r="F45" s="18">
        <f t="shared" si="0"/>
        <v>-454651.0800000001</v>
      </c>
      <c r="G45" s="19">
        <f t="shared" si="1"/>
        <v>0.9226993824976447</v>
      </c>
      <c r="H45" s="26" t="e">
        <f>E45-#REF!</f>
        <v>#REF!</v>
      </c>
      <c r="I45" s="20">
        <f t="shared" si="2"/>
        <v>-1150039.08</v>
      </c>
      <c r="J45" s="21">
        <f t="shared" si="3"/>
        <v>0.8251419031668766</v>
      </c>
    </row>
    <row r="46" spans="1:10" s="17" customFormat="1" ht="36" customHeight="1">
      <c r="A46" s="23" t="s">
        <v>49</v>
      </c>
      <c r="B46" s="53">
        <v>2570000</v>
      </c>
      <c r="C46" s="53">
        <v>1618540</v>
      </c>
      <c r="D46" s="82">
        <v>1577012</v>
      </c>
      <c r="E46" s="83">
        <v>1454599.92</v>
      </c>
      <c r="F46" s="18">
        <f t="shared" si="0"/>
        <v>-122412.08000000007</v>
      </c>
      <c r="G46" s="19">
        <f t="shared" si="1"/>
        <v>0.9223772044854446</v>
      </c>
      <c r="H46" s="26"/>
      <c r="I46" s="20">
        <f t="shared" si="2"/>
        <v>-163940.08000000007</v>
      </c>
      <c r="J46" s="21">
        <f t="shared" si="3"/>
        <v>0.8987111347263583</v>
      </c>
    </row>
    <row r="47" spans="1:10" s="17" customFormat="1" ht="69.75" customHeight="1">
      <c r="A47" s="23" t="s">
        <v>50</v>
      </c>
      <c r="B47" s="53">
        <v>3320000</v>
      </c>
      <c r="C47" s="53">
        <v>3506000</v>
      </c>
      <c r="D47" s="84">
        <v>3223800</v>
      </c>
      <c r="E47" s="85">
        <v>2986262.66</v>
      </c>
      <c r="F47" s="18">
        <f t="shared" si="0"/>
        <v>-237537.33999999985</v>
      </c>
      <c r="G47" s="19">
        <f t="shared" si="1"/>
        <v>0.9263175941435573</v>
      </c>
      <c r="H47" s="26"/>
      <c r="I47" s="20">
        <f t="shared" si="2"/>
        <v>-519737.33999999985</v>
      </c>
      <c r="J47" s="21">
        <f t="shared" si="3"/>
        <v>0.8517577467199088</v>
      </c>
    </row>
    <row r="48" spans="1:10" s="17" customFormat="1" ht="32.25" customHeight="1">
      <c r="A48" s="23" t="s">
        <v>51</v>
      </c>
      <c r="B48" s="53">
        <v>50000</v>
      </c>
      <c r="C48" s="53">
        <v>132500</v>
      </c>
      <c r="D48" s="82">
        <v>132500</v>
      </c>
      <c r="E48" s="83">
        <v>129584.49</v>
      </c>
      <c r="F48" s="18">
        <f t="shared" si="0"/>
        <v>-2915.5099999999948</v>
      </c>
      <c r="G48" s="19">
        <f t="shared" si="1"/>
        <v>0.9779961509433963</v>
      </c>
      <c r="H48" s="26"/>
      <c r="I48" s="20">
        <f t="shared" si="2"/>
        <v>-2915.5099999999948</v>
      </c>
      <c r="J48" s="21">
        <f t="shared" si="3"/>
        <v>0.9779961509433963</v>
      </c>
    </row>
    <row r="49" spans="1:10" s="17" customFormat="1" ht="32.25" customHeight="1">
      <c r="A49" s="23" t="s">
        <v>52</v>
      </c>
      <c r="B49" s="53">
        <v>200000</v>
      </c>
      <c r="C49" s="53">
        <v>200000</v>
      </c>
      <c r="D49" s="82">
        <v>200000</v>
      </c>
      <c r="E49" s="83">
        <v>198297</v>
      </c>
      <c r="F49" s="18">
        <f t="shared" si="0"/>
        <v>-1703</v>
      </c>
      <c r="G49" s="19">
        <f t="shared" si="1"/>
        <v>0.991485</v>
      </c>
      <c r="H49" s="26"/>
      <c r="I49" s="20">
        <f t="shared" si="2"/>
        <v>-1703</v>
      </c>
      <c r="J49" s="21">
        <f t="shared" si="3"/>
        <v>0.991485</v>
      </c>
    </row>
    <row r="50" spans="1:10" s="17" customFormat="1" ht="36" customHeight="1">
      <c r="A50" s="23" t="s">
        <v>53</v>
      </c>
      <c r="B50" s="53">
        <v>20000</v>
      </c>
      <c r="C50" s="53">
        <v>20000</v>
      </c>
      <c r="D50" s="82">
        <v>5000</v>
      </c>
      <c r="E50" s="83">
        <v>4528.2</v>
      </c>
      <c r="F50" s="18">
        <f t="shared" si="0"/>
        <v>-471.8000000000002</v>
      </c>
      <c r="G50" s="19">
        <f t="shared" si="1"/>
        <v>0.90564</v>
      </c>
      <c r="H50" s="26"/>
      <c r="I50" s="20">
        <f t="shared" si="2"/>
        <v>-15471.8</v>
      </c>
      <c r="J50" s="21">
        <f t="shared" si="3"/>
        <v>0.22641</v>
      </c>
    </row>
    <row r="51" spans="1:10" s="17" customFormat="1" ht="66" customHeight="1">
      <c r="A51" s="23" t="s">
        <v>54</v>
      </c>
      <c r="B51" s="53">
        <v>1500000</v>
      </c>
      <c r="C51" s="53">
        <v>3289800</v>
      </c>
      <c r="D51" s="81">
        <v>3289800</v>
      </c>
      <c r="E51" s="53">
        <v>3209222.65</v>
      </c>
      <c r="F51" s="18">
        <f t="shared" si="0"/>
        <v>-80577.3500000001</v>
      </c>
      <c r="G51" s="19">
        <f t="shared" si="1"/>
        <v>0.9755069153140008</v>
      </c>
      <c r="H51" s="26" t="e">
        <f>E51-#REF!</f>
        <v>#REF!</v>
      </c>
      <c r="I51" s="20">
        <f t="shared" si="2"/>
        <v>-80577.3500000001</v>
      </c>
      <c r="J51" s="21">
        <f t="shared" si="3"/>
        <v>0.9755069153140008</v>
      </c>
    </row>
    <row r="52" spans="1:10" s="17" customFormat="1" ht="48.75" customHeight="1">
      <c r="A52" s="23" t="s">
        <v>55</v>
      </c>
      <c r="B52" s="53">
        <v>310000</v>
      </c>
      <c r="C52" s="53">
        <v>200000</v>
      </c>
      <c r="D52" s="86">
        <v>200000</v>
      </c>
      <c r="E52" s="87">
        <v>190830</v>
      </c>
      <c r="F52" s="18">
        <f t="shared" si="0"/>
        <v>-9170</v>
      </c>
      <c r="G52" s="19">
        <f t="shared" si="1"/>
        <v>0.95415</v>
      </c>
      <c r="H52" s="26"/>
      <c r="I52" s="20">
        <f t="shared" si="2"/>
        <v>-9170</v>
      </c>
      <c r="J52" s="21">
        <f t="shared" si="3"/>
        <v>0.95415</v>
      </c>
    </row>
    <row r="53" spans="1:10" s="49" customFormat="1" ht="33.75" customHeight="1">
      <c r="A53" s="96" t="s">
        <v>21</v>
      </c>
      <c r="B53" s="97">
        <f>B54+B55+B56+B57+B58+B59+B60+B61+B62+B64+B65+B66+B67+B68+B69+B70+B63</f>
        <v>21675929</v>
      </c>
      <c r="C53" s="97">
        <f>C54+C55+C56+C57+C58+C59+C60+C61+C62+C64+C65+C66+C67+C68+C69+C70+C63</f>
        <v>27960253</v>
      </c>
      <c r="D53" s="97">
        <f>D54+D55+D56+D57+D58+D59+D60+D61+D62+D64+D65+D66+D67+D68+D69+D70+D63</f>
        <v>25969801</v>
      </c>
      <c r="E53" s="97">
        <f>E54+E55+E56+E57+E58+E59+E60+E61+E62+E64+E65+E66+E67+E68+E69+E70+E63</f>
        <v>24893269.739999995</v>
      </c>
      <c r="F53" s="98">
        <f t="shared" si="0"/>
        <v>-1076531.2600000054</v>
      </c>
      <c r="G53" s="99">
        <f t="shared" si="1"/>
        <v>0.9585468036509018</v>
      </c>
      <c r="H53" s="105" t="e">
        <f>E53-#REF!</f>
        <v>#REF!</v>
      </c>
      <c r="I53" s="101">
        <f t="shared" si="2"/>
        <v>-3066983.2600000054</v>
      </c>
      <c r="J53" s="102">
        <f t="shared" si="3"/>
        <v>0.8903091735257186</v>
      </c>
    </row>
    <row r="54" spans="1:10" s="17" customFormat="1" ht="66" customHeight="1">
      <c r="A54" s="22" t="s">
        <v>56</v>
      </c>
      <c r="B54" s="53">
        <v>230000</v>
      </c>
      <c r="C54" s="53">
        <v>230000</v>
      </c>
      <c r="D54" s="53">
        <v>230000</v>
      </c>
      <c r="E54" s="53">
        <v>198325.27</v>
      </c>
      <c r="F54" s="18">
        <f t="shared" si="0"/>
        <v>-31674.73000000001</v>
      </c>
      <c r="G54" s="19">
        <f t="shared" si="1"/>
        <v>0.8622837826086956</v>
      </c>
      <c r="H54" s="26"/>
      <c r="I54" s="20">
        <f t="shared" si="2"/>
        <v>-31674.73000000001</v>
      </c>
      <c r="J54" s="21">
        <f t="shared" si="3"/>
        <v>0.8622837826086956</v>
      </c>
    </row>
    <row r="55" spans="1:10" s="17" customFormat="1" ht="90" customHeight="1">
      <c r="A55" s="22" t="s">
        <v>57</v>
      </c>
      <c r="B55" s="53">
        <v>1000000</v>
      </c>
      <c r="C55" s="53">
        <v>2400000</v>
      </c>
      <c r="D55" s="53">
        <v>2300000</v>
      </c>
      <c r="E55" s="53">
        <v>2202025</v>
      </c>
      <c r="F55" s="18">
        <f t="shared" si="0"/>
        <v>-97975</v>
      </c>
      <c r="G55" s="19">
        <f t="shared" si="1"/>
        <v>0.9574021739130435</v>
      </c>
      <c r="H55" s="26"/>
      <c r="I55" s="20">
        <f t="shared" si="2"/>
        <v>-197975</v>
      </c>
      <c r="J55" s="21">
        <f t="shared" si="3"/>
        <v>0.9175104166666667</v>
      </c>
    </row>
    <row r="56" spans="1:10" s="17" customFormat="1" ht="87.75" customHeight="1">
      <c r="A56" s="22" t="s">
        <v>58</v>
      </c>
      <c r="B56" s="53">
        <v>1500000</v>
      </c>
      <c r="C56" s="53">
        <v>4500000</v>
      </c>
      <c r="D56" s="53">
        <v>4500000</v>
      </c>
      <c r="E56" s="53">
        <v>4500000</v>
      </c>
      <c r="F56" s="18">
        <f t="shared" si="0"/>
        <v>0</v>
      </c>
      <c r="G56" s="19">
        <f t="shared" si="1"/>
        <v>1</v>
      </c>
      <c r="H56" s="26"/>
      <c r="I56" s="20">
        <f t="shared" si="2"/>
        <v>0</v>
      </c>
      <c r="J56" s="21">
        <f t="shared" si="3"/>
        <v>1</v>
      </c>
    </row>
    <row r="57" spans="1:10" s="17" customFormat="1" ht="83.25" customHeight="1">
      <c r="A57" s="22" t="s">
        <v>59</v>
      </c>
      <c r="B57" s="88">
        <v>0</v>
      </c>
      <c r="C57" s="88">
        <v>92300</v>
      </c>
      <c r="D57" s="89">
        <v>84700</v>
      </c>
      <c r="E57" s="89">
        <v>82873.26</v>
      </c>
      <c r="F57" s="18">
        <f t="shared" si="0"/>
        <v>-1826.7400000000052</v>
      </c>
      <c r="G57" s="19">
        <f t="shared" si="1"/>
        <v>0.9784328217237308</v>
      </c>
      <c r="H57" s="26" t="e">
        <f>E57-#REF!</f>
        <v>#REF!</v>
      </c>
      <c r="I57" s="20">
        <f t="shared" si="2"/>
        <v>-9426.740000000005</v>
      </c>
      <c r="J57" s="21">
        <f t="shared" si="3"/>
        <v>0.8978684723726976</v>
      </c>
    </row>
    <row r="58" spans="1:10" s="17" customFormat="1" ht="121.5" customHeight="1">
      <c r="A58" s="23" t="s">
        <v>61</v>
      </c>
      <c r="B58" s="53">
        <v>9069300</v>
      </c>
      <c r="C58" s="53">
        <v>9600300</v>
      </c>
      <c r="D58" s="81">
        <v>8806250</v>
      </c>
      <c r="E58" s="81">
        <v>8704485.9</v>
      </c>
      <c r="F58" s="18">
        <f t="shared" si="0"/>
        <v>-101764.09999999963</v>
      </c>
      <c r="G58" s="19">
        <f t="shared" si="1"/>
        <v>0.9884441050390348</v>
      </c>
      <c r="H58" s="26" t="e">
        <f>E58-#REF!</f>
        <v>#REF!</v>
      </c>
      <c r="I58" s="20">
        <f t="shared" si="2"/>
        <v>-895814.0999999996</v>
      </c>
      <c r="J58" s="21">
        <f t="shared" si="3"/>
        <v>0.9066889472203994</v>
      </c>
    </row>
    <row r="59" spans="1:10" s="28" customFormat="1" ht="74.25" customHeight="1">
      <c r="A59" s="22" t="s">
        <v>62</v>
      </c>
      <c r="B59" s="53">
        <v>1969100</v>
      </c>
      <c r="C59" s="53">
        <v>2292408</v>
      </c>
      <c r="D59" s="81">
        <v>1936804</v>
      </c>
      <c r="E59" s="81">
        <v>1853318.38</v>
      </c>
      <c r="F59" s="18">
        <f t="shared" si="0"/>
        <v>-83485.62000000011</v>
      </c>
      <c r="G59" s="19">
        <f t="shared" si="1"/>
        <v>0.9568951633722359</v>
      </c>
      <c r="H59" s="27"/>
      <c r="I59" s="20">
        <f t="shared" si="2"/>
        <v>-439089.6200000001</v>
      </c>
      <c r="J59" s="21">
        <f t="shared" si="3"/>
        <v>0.8084592184288312</v>
      </c>
    </row>
    <row r="60" spans="1:10" s="28" customFormat="1" ht="63" customHeight="1">
      <c r="A60" s="22" t="s">
        <v>63</v>
      </c>
      <c r="B60" s="53">
        <v>30000</v>
      </c>
      <c r="C60" s="53">
        <v>224775</v>
      </c>
      <c r="D60" s="81">
        <v>219775</v>
      </c>
      <c r="E60" s="81">
        <v>25000</v>
      </c>
      <c r="F60" s="18">
        <f t="shared" si="0"/>
        <v>-194775</v>
      </c>
      <c r="G60" s="19">
        <f t="shared" si="1"/>
        <v>0.11375270162666364</v>
      </c>
      <c r="H60" s="27"/>
      <c r="I60" s="20">
        <f t="shared" si="2"/>
        <v>-199775</v>
      </c>
      <c r="J60" s="21">
        <f t="shared" si="3"/>
        <v>0.11122233344455566</v>
      </c>
    </row>
    <row r="61" spans="1:10" s="28" customFormat="1" ht="53.25" customHeight="1">
      <c r="A61" s="22" t="s">
        <v>121</v>
      </c>
      <c r="B61" s="53">
        <v>3850800</v>
      </c>
      <c r="C61" s="53">
        <v>4057600</v>
      </c>
      <c r="D61" s="81">
        <v>3626450</v>
      </c>
      <c r="E61" s="81">
        <v>3490002.16</v>
      </c>
      <c r="F61" s="18">
        <f t="shared" si="0"/>
        <v>-136447.83999999985</v>
      </c>
      <c r="G61" s="19">
        <f t="shared" si="1"/>
        <v>0.9623742668449862</v>
      </c>
      <c r="H61" s="27"/>
      <c r="I61" s="20">
        <f t="shared" si="2"/>
        <v>-567597.8399999999</v>
      </c>
      <c r="J61" s="21">
        <f t="shared" si="3"/>
        <v>0.8601148856466877</v>
      </c>
    </row>
    <row r="62" spans="1:10" s="28" customFormat="1" ht="79.5" customHeight="1">
      <c r="A62" s="22" t="s">
        <v>64</v>
      </c>
      <c r="B62" s="53">
        <v>15000</v>
      </c>
      <c r="C62" s="53">
        <v>15000</v>
      </c>
      <c r="D62" s="81">
        <v>15000</v>
      </c>
      <c r="E62" s="81">
        <v>13929.95</v>
      </c>
      <c r="F62" s="18">
        <f t="shared" si="0"/>
        <v>-1070.0499999999993</v>
      </c>
      <c r="G62" s="19">
        <f t="shared" si="1"/>
        <v>0.9286633333333334</v>
      </c>
      <c r="H62" s="27"/>
      <c r="I62" s="20">
        <f t="shared" si="2"/>
        <v>-1070.0499999999993</v>
      </c>
      <c r="J62" s="21">
        <f t="shared" si="3"/>
        <v>0.9286633333333334</v>
      </c>
    </row>
    <row r="63" spans="1:10" s="28" customFormat="1" ht="122.25" customHeight="1">
      <c r="A63" s="22" t="s">
        <v>158</v>
      </c>
      <c r="B63" s="53">
        <v>0</v>
      </c>
      <c r="C63" s="53">
        <f>132600</f>
        <v>132600</v>
      </c>
      <c r="D63" s="81">
        <v>99774</v>
      </c>
      <c r="E63" s="81">
        <v>97549</v>
      </c>
      <c r="F63" s="18">
        <f>E63-D63</f>
        <v>-2225</v>
      </c>
      <c r="G63" s="19">
        <f t="shared" si="1"/>
        <v>0.9776996010984825</v>
      </c>
      <c r="H63" s="27"/>
      <c r="I63" s="20">
        <f>E63-C63</f>
        <v>-35051</v>
      </c>
      <c r="J63" s="21">
        <f>E63/C63</f>
        <v>0.7356636500754148</v>
      </c>
    </row>
    <row r="64" spans="1:10" s="28" customFormat="1" ht="88.5" customHeight="1">
      <c r="A64" s="22" t="s">
        <v>65</v>
      </c>
      <c r="B64" s="53">
        <v>70000</v>
      </c>
      <c r="C64" s="53">
        <v>60000</v>
      </c>
      <c r="D64" s="81">
        <v>51000</v>
      </c>
      <c r="E64" s="81">
        <v>40705.9</v>
      </c>
      <c r="F64" s="18">
        <f t="shared" si="0"/>
        <v>-10294.099999999999</v>
      </c>
      <c r="G64" s="19">
        <f t="shared" si="1"/>
        <v>0.7981549019607843</v>
      </c>
      <c r="H64" s="27"/>
      <c r="I64" s="20">
        <f t="shared" si="2"/>
        <v>-19294.1</v>
      </c>
      <c r="J64" s="21">
        <f t="shared" si="3"/>
        <v>0.6784316666666667</v>
      </c>
    </row>
    <row r="65" spans="1:10" s="17" customFormat="1" ht="48" customHeight="1">
      <c r="A65" s="22" t="s">
        <v>60</v>
      </c>
      <c r="B65" s="53">
        <v>735000</v>
      </c>
      <c r="C65" s="53">
        <v>826281</v>
      </c>
      <c r="D65" s="81">
        <v>739851</v>
      </c>
      <c r="E65" s="81">
        <v>699318.3</v>
      </c>
      <c r="F65" s="18">
        <f t="shared" si="0"/>
        <v>-40532.69999999995</v>
      </c>
      <c r="G65" s="19">
        <f t="shared" si="1"/>
        <v>0.9452150500573765</v>
      </c>
      <c r="H65" s="26"/>
      <c r="I65" s="20">
        <f t="shared" si="2"/>
        <v>-126962.69999999995</v>
      </c>
      <c r="J65" s="21">
        <f t="shared" si="3"/>
        <v>0.8463444034172395</v>
      </c>
    </row>
    <row r="66" spans="1:10" s="17" customFormat="1" ht="168.75" customHeight="1">
      <c r="A66" s="23" t="s">
        <v>66</v>
      </c>
      <c r="B66" s="53">
        <v>216000</v>
      </c>
      <c r="C66" s="53">
        <v>701250</v>
      </c>
      <c r="D66" s="81">
        <v>594185</v>
      </c>
      <c r="E66" s="81">
        <v>474954.25</v>
      </c>
      <c r="F66" s="18">
        <f t="shared" si="0"/>
        <v>-119230.75</v>
      </c>
      <c r="G66" s="19">
        <f t="shared" si="1"/>
        <v>0.7993373275999899</v>
      </c>
      <c r="H66" s="29" t="e">
        <f>E66-#REF!</f>
        <v>#REF!</v>
      </c>
      <c r="I66" s="20">
        <f t="shared" si="2"/>
        <v>-226295.75</v>
      </c>
      <c r="J66" s="21">
        <f t="shared" si="3"/>
        <v>0.6772966131907309</v>
      </c>
    </row>
    <row r="67" spans="1:10" s="17" customFormat="1" ht="57" customHeight="1">
      <c r="A67" s="22" t="s">
        <v>67</v>
      </c>
      <c r="B67" s="53">
        <v>128000</v>
      </c>
      <c r="C67" s="53">
        <v>184880</v>
      </c>
      <c r="D67" s="81">
        <v>168500</v>
      </c>
      <c r="E67" s="81">
        <v>152698.24</v>
      </c>
      <c r="F67" s="18">
        <f t="shared" si="0"/>
        <v>-15801.76000000001</v>
      </c>
      <c r="G67" s="19">
        <f t="shared" si="1"/>
        <v>0.9062210089020771</v>
      </c>
      <c r="H67" s="26" t="e">
        <f>E67-#REF!</f>
        <v>#REF!</v>
      </c>
      <c r="I67" s="20">
        <f t="shared" si="2"/>
        <v>-32181.76000000001</v>
      </c>
      <c r="J67" s="21">
        <f t="shared" si="3"/>
        <v>0.8259316313284292</v>
      </c>
    </row>
    <row r="68" spans="1:10" s="17" customFormat="1" ht="86.25" customHeight="1">
      <c r="A68" s="22" t="s">
        <v>68</v>
      </c>
      <c r="B68" s="53">
        <v>145000</v>
      </c>
      <c r="C68" s="53">
        <v>167780</v>
      </c>
      <c r="D68" s="81">
        <v>150503</v>
      </c>
      <c r="E68" s="81">
        <v>124053.95</v>
      </c>
      <c r="F68" s="18">
        <f t="shared" si="0"/>
        <v>-26449.050000000003</v>
      </c>
      <c r="G68" s="19">
        <f t="shared" si="1"/>
        <v>0.8242623070636466</v>
      </c>
      <c r="H68" s="26" t="e">
        <f>E68-#REF!</f>
        <v>#REF!</v>
      </c>
      <c r="I68" s="20">
        <f t="shared" si="2"/>
        <v>-43726.05</v>
      </c>
      <c r="J68" s="21">
        <f t="shared" si="3"/>
        <v>0.739384610799857</v>
      </c>
    </row>
    <row r="69" spans="1:10" s="17" customFormat="1" ht="57.75" customHeight="1">
      <c r="A69" s="22" t="s">
        <v>69</v>
      </c>
      <c r="B69" s="53">
        <v>287250</v>
      </c>
      <c r="C69" s="53">
        <v>58600</v>
      </c>
      <c r="D69" s="81">
        <v>58600</v>
      </c>
      <c r="E69" s="81">
        <v>28333.08</v>
      </c>
      <c r="F69" s="18">
        <f t="shared" si="0"/>
        <v>-30266.92</v>
      </c>
      <c r="G69" s="19">
        <f t="shared" si="1"/>
        <v>0.4834996587030717</v>
      </c>
      <c r="H69" s="26"/>
      <c r="I69" s="20">
        <f t="shared" si="2"/>
        <v>-30266.92</v>
      </c>
      <c r="J69" s="21">
        <f t="shared" si="3"/>
        <v>0.4834996587030717</v>
      </c>
    </row>
    <row r="70" spans="1:10" s="17" customFormat="1" ht="69" customHeight="1">
      <c r="A70" s="23" t="s">
        <v>103</v>
      </c>
      <c r="B70" s="53">
        <v>2430479</v>
      </c>
      <c r="C70" s="53">
        <v>2416479</v>
      </c>
      <c r="D70" s="81">
        <v>2388409</v>
      </c>
      <c r="E70" s="81">
        <v>2205697.1</v>
      </c>
      <c r="F70" s="18">
        <f t="shared" si="0"/>
        <v>-182711.8999999999</v>
      </c>
      <c r="G70" s="19">
        <f t="shared" si="1"/>
        <v>0.9235005813493418</v>
      </c>
      <c r="H70" s="26" t="e">
        <f>E70-#REF!</f>
        <v>#REF!</v>
      </c>
      <c r="I70" s="20">
        <f t="shared" si="2"/>
        <v>-210781.8999999999</v>
      </c>
      <c r="J70" s="21">
        <f t="shared" si="3"/>
        <v>0.9127731298306337</v>
      </c>
    </row>
    <row r="71" spans="1:10" s="49" customFormat="1" ht="42" customHeight="1">
      <c r="A71" s="96" t="s">
        <v>14</v>
      </c>
      <c r="B71" s="97">
        <f>B72+B73+B74+B75+B76</f>
        <v>12622300</v>
      </c>
      <c r="C71" s="97">
        <f>C72+C73+C74+C75+C76</f>
        <v>14001803</v>
      </c>
      <c r="D71" s="97">
        <f>D72+D73+D74+D75+D76</f>
        <v>12718243</v>
      </c>
      <c r="E71" s="97">
        <f>E72+E73+E74+E75+E76</f>
        <v>12045164.340000002</v>
      </c>
      <c r="F71" s="98">
        <f t="shared" si="0"/>
        <v>-673078.6599999983</v>
      </c>
      <c r="G71" s="99">
        <f t="shared" si="1"/>
        <v>0.9470777009056991</v>
      </c>
      <c r="H71" s="105" t="e">
        <f>E71-#REF!</f>
        <v>#REF!</v>
      </c>
      <c r="I71" s="101">
        <f t="shared" si="2"/>
        <v>-1956638.6599999983</v>
      </c>
      <c r="J71" s="102">
        <f t="shared" si="3"/>
        <v>0.860258092475662</v>
      </c>
    </row>
    <row r="72" spans="1:10" s="17" customFormat="1" ht="37.5" customHeight="1">
      <c r="A72" s="22" t="s">
        <v>70</v>
      </c>
      <c r="B72" s="53">
        <v>4320200</v>
      </c>
      <c r="C72" s="53">
        <v>4855903</v>
      </c>
      <c r="D72" s="53">
        <v>4422333</v>
      </c>
      <c r="E72" s="53">
        <v>4231823.9</v>
      </c>
      <c r="F72" s="18">
        <f t="shared" si="0"/>
        <v>-190509.09999999963</v>
      </c>
      <c r="G72" s="19">
        <f t="shared" si="1"/>
        <v>0.9569211319002889</v>
      </c>
      <c r="H72" s="26" t="e">
        <f>E72-#REF!</f>
        <v>#REF!</v>
      </c>
      <c r="I72" s="20">
        <f t="shared" si="2"/>
        <v>-624079.0999999996</v>
      </c>
      <c r="J72" s="21">
        <f t="shared" si="3"/>
        <v>0.8714803199322557</v>
      </c>
    </row>
    <row r="73" spans="1:10" s="17" customFormat="1" ht="39" customHeight="1">
      <c r="A73" s="22" t="s">
        <v>71</v>
      </c>
      <c r="B73" s="53">
        <v>3560650</v>
      </c>
      <c r="C73" s="53">
        <v>4361750</v>
      </c>
      <c r="D73" s="53">
        <v>3898650</v>
      </c>
      <c r="E73" s="53">
        <v>3616630.25</v>
      </c>
      <c r="F73" s="18">
        <f t="shared" si="0"/>
        <v>-282019.75</v>
      </c>
      <c r="G73" s="19">
        <f t="shared" si="1"/>
        <v>0.9276622035832917</v>
      </c>
      <c r="H73" s="26"/>
      <c r="I73" s="20">
        <f t="shared" si="2"/>
        <v>-745119.75</v>
      </c>
      <c r="J73" s="21">
        <f t="shared" si="3"/>
        <v>0.8291695420416118</v>
      </c>
    </row>
    <row r="74" spans="1:10" s="17" customFormat="1" ht="54" customHeight="1">
      <c r="A74" s="23" t="s">
        <v>122</v>
      </c>
      <c r="B74" s="53">
        <v>2354300</v>
      </c>
      <c r="C74" s="53">
        <v>2548800</v>
      </c>
      <c r="D74" s="53">
        <v>2335600</v>
      </c>
      <c r="E74" s="53">
        <v>2243731.15</v>
      </c>
      <c r="F74" s="18">
        <f t="shared" si="0"/>
        <v>-91868.8500000001</v>
      </c>
      <c r="G74" s="19">
        <f t="shared" si="1"/>
        <v>0.9606658460352799</v>
      </c>
      <c r="H74" s="26"/>
      <c r="I74" s="20">
        <f t="shared" si="2"/>
        <v>-305068.8500000001</v>
      </c>
      <c r="J74" s="21">
        <f t="shared" si="3"/>
        <v>0.8803088316070308</v>
      </c>
    </row>
    <row r="75" spans="1:10" s="17" customFormat="1" ht="51" customHeight="1">
      <c r="A75" s="22" t="s">
        <v>72</v>
      </c>
      <c r="B75" s="53">
        <v>1043150</v>
      </c>
      <c r="C75" s="53">
        <v>1152950</v>
      </c>
      <c r="D75" s="53">
        <v>1025660</v>
      </c>
      <c r="E75" s="53">
        <v>1002662.57</v>
      </c>
      <c r="F75" s="18">
        <f t="shared" si="0"/>
        <v>-22997.43000000005</v>
      </c>
      <c r="G75" s="19">
        <f t="shared" si="1"/>
        <v>0.9775779205584696</v>
      </c>
      <c r="H75" s="26"/>
      <c r="I75" s="20">
        <f t="shared" si="2"/>
        <v>-150287.43000000005</v>
      </c>
      <c r="J75" s="21">
        <f t="shared" si="3"/>
        <v>0.8696496552322304</v>
      </c>
    </row>
    <row r="76" spans="1:10" s="17" customFormat="1" ht="39.75" customHeight="1">
      <c r="A76" s="22" t="s">
        <v>73</v>
      </c>
      <c r="B76" s="53">
        <v>1344000</v>
      </c>
      <c r="C76" s="53">
        <v>1082400</v>
      </c>
      <c r="D76" s="53">
        <v>1036000</v>
      </c>
      <c r="E76" s="53">
        <v>950316.47</v>
      </c>
      <c r="F76" s="18">
        <f t="shared" si="0"/>
        <v>-85683.53000000003</v>
      </c>
      <c r="G76" s="19">
        <f t="shared" si="1"/>
        <v>0.9172938899613899</v>
      </c>
      <c r="H76" s="26"/>
      <c r="I76" s="20">
        <f t="shared" si="2"/>
        <v>-132083.53000000003</v>
      </c>
      <c r="J76" s="21">
        <f t="shared" si="3"/>
        <v>0.8779716093865484</v>
      </c>
    </row>
    <row r="77" spans="1:10" s="49" customFormat="1" ht="39.75" customHeight="1">
      <c r="A77" s="96" t="s">
        <v>16</v>
      </c>
      <c r="B77" s="97">
        <f>B78+B79+B80+B81+B82</f>
        <v>14437100</v>
      </c>
      <c r="C77" s="97">
        <f>C78+C79+C80+C81+C82</f>
        <v>19286672</v>
      </c>
      <c r="D77" s="97">
        <f>D78+D79+D80+D81+D82</f>
        <v>17927553</v>
      </c>
      <c r="E77" s="97">
        <f>E78+E79+E80+E81+E82</f>
        <v>16479981.22</v>
      </c>
      <c r="F77" s="98">
        <f t="shared" si="0"/>
        <v>-1447571.7799999993</v>
      </c>
      <c r="G77" s="99">
        <f t="shared" si="1"/>
        <v>0.919254357803321</v>
      </c>
      <c r="H77" s="105" t="e">
        <f>E77-#REF!</f>
        <v>#REF!</v>
      </c>
      <c r="I77" s="101">
        <f t="shared" si="2"/>
        <v>-2806690.7799999993</v>
      </c>
      <c r="J77" s="102">
        <f t="shared" si="3"/>
        <v>0.8544751121396165</v>
      </c>
    </row>
    <row r="78" spans="1:10" s="17" customFormat="1" ht="69" customHeight="1">
      <c r="A78" s="23" t="s">
        <v>74</v>
      </c>
      <c r="B78" s="53">
        <v>950000</v>
      </c>
      <c r="C78" s="53">
        <v>1003080</v>
      </c>
      <c r="D78" s="81">
        <v>921770</v>
      </c>
      <c r="E78" s="81">
        <v>869109.08</v>
      </c>
      <c r="F78" s="18">
        <f t="shared" si="0"/>
        <v>-52660.92000000004</v>
      </c>
      <c r="G78" s="19">
        <f t="shared" si="1"/>
        <v>0.9428697831346214</v>
      </c>
      <c r="H78" s="26" t="e">
        <f>E78-#REF!</f>
        <v>#REF!</v>
      </c>
      <c r="I78" s="20">
        <f t="shared" si="2"/>
        <v>-133970.92000000004</v>
      </c>
      <c r="J78" s="21">
        <f t="shared" si="3"/>
        <v>0.8664404434342226</v>
      </c>
    </row>
    <row r="79" spans="1:10" s="17" customFormat="1" ht="74.25" customHeight="1">
      <c r="A79" s="23" t="s">
        <v>75</v>
      </c>
      <c r="B79" s="53">
        <v>210000</v>
      </c>
      <c r="C79" s="53">
        <v>688620</v>
      </c>
      <c r="D79" s="81">
        <v>618620</v>
      </c>
      <c r="E79" s="81">
        <v>606844.55</v>
      </c>
      <c r="F79" s="18">
        <f aca="true" t="shared" si="4" ref="F79:F155">E79-D79</f>
        <v>-11775.449999999953</v>
      </c>
      <c r="G79" s="19">
        <f aca="true" t="shared" si="5" ref="G79:G90">E79/D79</f>
        <v>0.9809649704180273</v>
      </c>
      <c r="H79" s="26"/>
      <c r="I79" s="20">
        <f aca="true" t="shared" si="6" ref="I79:I155">E79-C79</f>
        <v>-81775.44999999995</v>
      </c>
      <c r="J79" s="21">
        <f aca="true" t="shared" si="7" ref="J79:J155">E79/C79</f>
        <v>0.8812473497720078</v>
      </c>
    </row>
    <row r="80" spans="1:10" s="17" customFormat="1" ht="71.25" customHeight="1">
      <c r="A80" s="23" t="s">
        <v>160</v>
      </c>
      <c r="B80" s="53">
        <v>8153500</v>
      </c>
      <c r="C80" s="53">
        <v>9288300</v>
      </c>
      <c r="D80" s="81">
        <v>8607591</v>
      </c>
      <c r="E80" s="81">
        <v>8032145.01</v>
      </c>
      <c r="F80" s="18">
        <f t="shared" si="4"/>
        <v>-575445.9900000002</v>
      </c>
      <c r="G80" s="19">
        <f t="shared" si="5"/>
        <v>0.9331466852920869</v>
      </c>
      <c r="H80" s="26"/>
      <c r="I80" s="20">
        <f t="shared" si="6"/>
        <v>-1256154.9900000002</v>
      </c>
      <c r="J80" s="21">
        <f t="shared" si="7"/>
        <v>0.8647594296049869</v>
      </c>
    </row>
    <row r="81" spans="1:10" s="17" customFormat="1" ht="57" customHeight="1">
      <c r="A81" s="23" t="s">
        <v>76</v>
      </c>
      <c r="B81" s="53">
        <v>1396500</v>
      </c>
      <c r="C81" s="53">
        <v>2495000</v>
      </c>
      <c r="D81" s="81">
        <v>2187000</v>
      </c>
      <c r="E81" s="81">
        <v>2161709.58</v>
      </c>
      <c r="F81" s="18">
        <f t="shared" si="4"/>
        <v>-25290.419999999925</v>
      </c>
      <c r="G81" s="19">
        <f t="shared" si="5"/>
        <v>0.9884360219478738</v>
      </c>
      <c r="H81" s="26" t="e">
        <f>E81-#REF!</f>
        <v>#REF!</v>
      </c>
      <c r="I81" s="20">
        <f t="shared" si="6"/>
        <v>-333290.4199999999</v>
      </c>
      <c r="J81" s="21">
        <f t="shared" si="7"/>
        <v>0.8664166653306613</v>
      </c>
    </row>
    <row r="82" spans="1:10" s="17" customFormat="1" ht="123" customHeight="1">
      <c r="A82" s="22" t="s">
        <v>77</v>
      </c>
      <c r="B82" s="53">
        <v>3727100</v>
      </c>
      <c r="C82" s="53">
        <v>5811672</v>
      </c>
      <c r="D82" s="81">
        <v>5592572</v>
      </c>
      <c r="E82" s="81">
        <v>4810173</v>
      </c>
      <c r="F82" s="18">
        <f t="shared" si="4"/>
        <v>-782399</v>
      </c>
      <c r="G82" s="19">
        <f t="shared" si="5"/>
        <v>0.860100325932326</v>
      </c>
      <c r="H82" s="26" t="e">
        <f>E82-#REF!</f>
        <v>#REF!</v>
      </c>
      <c r="I82" s="20">
        <f t="shared" si="6"/>
        <v>-1001499</v>
      </c>
      <c r="J82" s="21">
        <f t="shared" si="7"/>
        <v>0.8276745487357167</v>
      </c>
    </row>
    <row r="83" spans="1:10" s="49" customFormat="1" ht="58.5" customHeight="1">
      <c r="A83" s="96" t="s">
        <v>15</v>
      </c>
      <c r="B83" s="97">
        <f>B85+B86+B87+B88+B84+B89+B90</f>
        <v>27853500</v>
      </c>
      <c r="C83" s="97">
        <f>C85+C86+C87+C88+C84+C89+C90</f>
        <v>53823519.88</v>
      </c>
      <c r="D83" s="97">
        <f>D85+D86+D87+D88+D84+D89+D90</f>
        <v>43844223.88</v>
      </c>
      <c r="E83" s="97">
        <f>E85+E86+E87+E88+E84+E89+E90</f>
        <v>37828298.940000005</v>
      </c>
      <c r="F83" s="98">
        <f t="shared" si="4"/>
        <v>-6015924.939999998</v>
      </c>
      <c r="G83" s="99">
        <f t="shared" si="5"/>
        <v>0.8627886547503872</v>
      </c>
      <c r="H83" s="105" t="e">
        <f>E83-#REF!</f>
        <v>#REF!</v>
      </c>
      <c r="I83" s="101">
        <f t="shared" si="6"/>
        <v>-15995220.939999998</v>
      </c>
      <c r="J83" s="102">
        <f t="shared" si="7"/>
        <v>0.7028209790875536</v>
      </c>
    </row>
    <row r="84" spans="1:10" s="17" customFormat="1" ht="49.5" customHeight="1">
      <c r="A84" s="22" t="s">
        <v>78</v>
      </c>
      <c r="B84" s="90">
        <v>0</v>
      </c>
      <c r="C84" s="90">
        <v>882140</v>
      </c>
      <c r="D84" s="90">
        <v>882140</v>
      </c>
      <c r="E84" s="90">
        <v>84820.96</v>
      </c>
      <c r="F84" s="18">
        <f t="shared" si="4"/>
        <v>-797319.04</v>
      </c>
      <c r="G84" s="19">
        <f t="shared" si="5"/>
        <v>0.0961536264085066</v>
      </c>
      <c r="H84" s="26"/>
      <c r="I84" s="20">
        <f t="shared" si="6"/>
        <v>-797319.04</v>
      </c>
      <c r="J84" s="21">
        <f t="shared" si="7"/>
        <v>0.0961536264085066</v>
      </c>
    </row>
    <row r="85" spans="1:10" s="17" customFormat="1" ht="60" customHeight="1">
      <c r="A85" s="23" t="s">
        <v>79</v>
      </c>
      <c r="B85" s="90">
        <v>300000</v>
      </c>
      <c r="C85" s="90">
        <v>0</v>
      </c>
      <c r="D85" s="91">
        <v>0</v>
      </c>
      <c r="E85" s="91">
        <v>0</v>
      </c>
      <c r="F85" s="18">
        <f t="shared" si="4"/>
        <v>0</v>
      </c>
      <c r="G85" s="19" t="e">
        <f t="shared" si="5"/>
        <v>#DIV/0!</v>
      </c>
      <c r="H85" s="26" t="e">
        <f>E85-#REF!</f>
        <v>#REF!</v>
      </c>
      <c r="I85" s="20">
        <f t="shared" si="6"/>
        <v>0</v>
      </c>
      <c r="J85" s="21" t="e">
        <f t="shared" si="7"/>
        <v>#DIV/0!</v>
      </c>
    </row>
    <row r="86" spans="1:10" s="17" customFormat="1" ht="72" customHeight="1" hidden="1">
      <c r="A86" s="23" t="s">
        <v>80</v>
      </c>
      <c r="B86" s="90">
        <v>0</v>
      </c>
      <c r="C86" s="90"/>
      <c r="D86" s="91"/>
      <c r="E86" s="91"/>
      <c r="F86" s="18">
        <f t="shared" si="4"/>
        <v>0</v>
      </c>
      <c r="G86" s="19" t="e">
        <f t="shared" si="5"/>
        <v>#DIV/0!</v>
      </c>
      <c r="H86" s="26"/>
      <c r="I86" s="20">
        <f t="shared" si="6"/>
        <v>0</v>
      </c>
      <c r="J86" s="21" t="e">
        <f t="shared" si="7"/>
        <v>#DIV/0!</v>
      </c>
    </row>
    <row r="87" spans="1:10" s="17" customFormat="1" ht="125.25" customHeight="1">
      <c r="A87" s="22" t="s">
        <v>81</v>
      </c>
      <c r="B87" s="90">
        <v>0</v>
      </c>
      <c r="C87" s="90">
        <v>4903950</v>
      </c>
      <c r="D87" s="91">
        <v>4903950</v>
      </c>
      <c r="E87" s="91">
        <v>4903950</v>
      </c>
      <c r="F87" s="18">
        <f t="shared" si="4"/>
        <v>0</v>
      </c>
      <c r="G87" s="19">
        <f t="shared" si="5"/>
        <v>1</v>
      </c>
      <c r="H87" s="26"/>
      <c r="I87" s="20">
        <f t="shared" si="6"/>
        <v>0</v>
      </c>
      <c r="J87" s="21">
        <f t="shared" si="7"/>
        <v>1</v>
      </c>
    </row>
    <row r="88" spans="1:10" s="17" customFormat="1" ht="33" customHeight="1">
      <c r="A88" s="23" t="s">
        <v>82</v>
      </c>
      <c r="B88" s="53">
        <v>27553500</v>
      </c>
      <c r="C88" s="53">
        <v>39328329.88</v>
      </c>
      <c r="D88" s="81">
        <v>36058133.88</v>
      </c>
      <c r="E88" s="81">
        <v>30839527.98</v>
      </c>
      <c r="F88" s="18">
        <f t="shared" si="4"/>
        <v>-5218605.900000002</v>
      </c>
      <c r="G88" s="19">
        <f t="shared" si="5"/>
        <v>0.8552724354131218</v>
      </c>
      <c r="H88" s="26"/>
      <c r="I88" s="20">
        <f t="shared" si="6"/>
        <v>-8488801.900000002</v>
      </c>
      <c r="J88" s="21">
        <f t="shared" si="7"/>
        <v>0.784155545737606</v>
      </c>
    </row>
    <row r="89" spans="1:10" s="17" customFormat="1" ht="88.5" customHeight="1" hidden="1">
      <c r="A89" s="23" t="s">
        <v>107</v>
      </c>
      <c r="B89" s="53">
        <v>0</v>
      </c>
      <c r="C89" s="53"/>
      <c r="D89" s="81"/>
      <c r="E89" s="81"/>
      <c r="F89" s="18">
        <f t="shared" si="4"/>
        <v>0</v>
      </c>
      <c r="G89" s="19" t="e">
        <f t="shared" si="5"/>
        <v>#DIV/0!</v>
      </c>
      <c r="H89" s="26"/>
      <c r="I89" s="20">
        <f t="shared" si="6"/>
        <v>0</v>
      </c>
      <c r="J89" s="21" t="e">
        <f t="shared" si="7"/>
        <v>#DIV/0!</v>
      </c>
    </row>
    <row r="90" spans="1:10" s="17" customFormat="1" ht="36" customHeight="1">
      <c r="A90" s="23" t="s">
        <v>172</v>
      </c>
      <c r="B90" s="53"/>
      <c r="C90" s="53">
        <v>8709100</v>
      </c>
      <c r="D90" s="81">
        <v>2000000</v>
      </c>
      <c r="E90" s="81">
        <v>2000000</v>
      </c>
      <c r="F90" s="18">
        <f t="shared" si="4"/>
        <v>0</v>
      </c>
      <c r="G90" s="19">
        <f t="shared" si="5"/>
        <v>1</v>
      </c>
      <c r="H90" s="26"/>
      <c r="I90" s="20">
        <f t="shared" si="6"/>
        <v>-6709100</v>
      </c>
      <c r="J90" s="21">
        <f t="shared" si="7"/>
        <v>0.22964485423292877</v>
      </c>
    </row>
    <row r="91" spans="1:10" s="49" customFormat="1" ht="48.75" customHeight="1">
      <c r="A91" s="96" t="s">
        <v>25</v>
      </c>
      <c r="B91" s="97">
        <f>B92+B94+B96+B98+B97+B95+B99+B93</f>
        <v>18412910</v>
      </c>
      <c r="C91" s="97">
        <f>C92+C94+C96+C98+C97+C95+C99+C93</f>
        <v>22720613</v>
      </c>
      <c r="D91" s="97">
        <f>D92+D94+D96+D98+D97+D95+D99+D93</f>
        <v>21905661</v>
      </c>
      <c r="E91" s="97">
        <f>E92+E94+E96+E98+E97+E95+E99+E93</f>
        <v>19488011.54</v>
      </c>
      <c r="F91" s="98">
        <f t="shared" si="4"/>
        <v>-2417649.460000001</v>
      </c>
      <c r="G91" s="99">
        <f aca="true" t="shared" si="8" ref="G91:G123">E91/D91</f>
        <v>0.8896335764531369</v>
      </c>
      <c r="H91" s="106"/>
      <c r="I91" s="101">
        <f t="shared" si="6"/>
        <v>-3232601.460000001</v>
      </c>
      <c r="J91" s="102">
        <f t="shared" si="7"/>
        <v>0.8577238448628124</v>
      </c>
    </row>
    <row r="92" spans="1:10" s="17" customFormat="1" ht="60" customHeight="1">
      <c r="A92" s="22" t="s">
        <v>83</v>
      </c>
      <c r="B92" s="53">
        <v>1100000</v>
      </c>
      <c r="C92" s="53">
        <v>519000</v>
      </c>
      <c r="D92" s="53">
        <v>519000</v>
      </c>
      <c r="E92" s="53">
        <v>236970.18</v>
      </c>
      <c r="F92" s="18">
        <f t="shared" si="4"/>
        <v>-282029.82</v>
      </c>
      <c r="G92" s="19">
        <f t="shared" si="8"/>
        <v>0.45658994219653176</v>
      </c>
      <c r="H92" s="19">
        <f>F92/E92</f>
        <v>-1.1901489883663845</v>
      </c>
      <c r="I92" s="20">
        <f t="shared" si="6"/>
        <v>-282029.82</v>
      </c>
      <c r="J92" s="21">
        <f t="shared" si="7"/>
        <v>0.45658994219653176</v>
      </c>
    </row>
    <row r="93" spans="1:10" s="17" customFormat="1" ht="72" customHeight="1">
      <c r="A93" s="22" t="s">
        <v>151</v>
      </c>
      <c r="B93" s="53">
        <v>0</v>
      </c>
      <c r="C93" s="53">
        <v>194000</v>
      </c>
      <c r="D93" s="53">
        <v>194000</v>
      </c>
      <c r="E93" s="53">
        <v>87973.74</v>
      </c>
      <c r="F93" s="18">
        <f t="shared" si="4"/>
        <v>-106026.26</v>
      </c>
      <c r="G93" s="19">
        <f t="shared" si="8"/>
        <v>0.45347288659793816</v>
      </c>
      <c r="H93" s="26"/>
      <c r="I93" s="20">
        <f t="shared" si="6"/>
        <v>-106026.26</v>
      </c>
      <c r="J93" s="21">
        <f t="shared" si="7"/>
        <v>0.45347288659793816</v>
      </c>
    </row>
    <row r="94" spans="1:10" s="17" customFormat="1" ht="85.5" customHeight="1">
      <c r="A94" s="30" t="s">
        <v>84</v>
      </c>
      <c r="B94" s="53">
        <v>14750000</v>
      </c>
      <c r="C94" s="53">
        <v>17309065</v>
      </c>
      <c r="D94" s="81">
        <v>16605365</v>
      </c>
      <c r="E94" s="81">
        <v>15875264.55</v>
      </c>
      <c r="F94" s="18">
        <f t="shared" si="4"/>
        <v>-730100.4499999993</v>
      </c>
      <c r="G94" s="19">
        <f t="shared" si="8"/>
        <v>0.9560322552379908</v>
      </c>
      <c r="H94" s="26"/>
      <c r="I94" s="20">
        <f t="shared" si="6"/>
        <v>-1433800.4499999993</v>
      </c>
      <c r="J94" s="21">
        <f t="shared" si="7"/>
        <v>0.9171647659766718</v>
      </c>
    </row>
    <row r="95" spans="1:10" s="17" customFormat="1" ht="39" customHeight="1">
      <c r="A95" s="30" t="s">
        <v>85</v>
      </c>
      <c r="B95" s="53">
        <v>2029010</v>
      </c>
      <c r="C95" s="53">
        <v>2583783</v>
      </c>
      <c r="D95" s="81">
        <v>2472531</v>
      </c>
      <c r="E95" s="81">
        <v>2008549.77</v>
      </c>
      <c r="F95" s="18">
        <f t="shared" si="4"/>
        <v>-463981.23</v>
      </c>
      <c r="G95" s="19">
        <f t="shared" si="8"/>
        <v>0.8123456369202247</v>
      </c>
      <c r="H95" s="26"/>
      <c r="I95" s="20">
        <f t="shared" si="6"/>
        <v>-575233.23</v>
      </c>
      <c r="J95" s="21">
        <f t="shared" si="7"/>
        <v>0.7773678246199468</v>
      </c>
    </row>
    <row r="96" spans="1:10" s="17" customFormat="1" ht="37.5" customHeight="1">
      <c r="A96" s="23" t="s">
        <v>86</v>
      </c>
      <c r="B96" s="53">
        <v>210000</v>
      </c>
      <c r="C96" s="53">
        <v>205000</v>
      </c>
      <c r="D96" s="81">
        <v>205000</v>
      </c>
      <c r="E96" s="81">
        <v>73988</v>
      </c>
      <c r="F96" s="18">
        <f t="shared" si="4"/>
        <v>-131012</v>
      </c>
      <c r="G96" s="19">
        <f t="shared" si="8"/>
        <v>0.3609170731707317</v>
      </c>
      <c r="H96" s="26"/>
      <c r="I96" s="20">
        <f t="shared" si="6"/>
        <v>-131012</v>
      </c>
      <c r="J96" s="21">
        <f t="shared" si="7"/>
        <v>0.3609170731707317</v>
      </c>
    </row>
    <row r="97" spans="1:10" s="17" customFormat="1" ht="37.5" customHeight="1">
      <c r="A97" s="23" t="s">
        <v>108</v>
      </c>
      <c r="B97" s="53">
        <v>250000</v>
      </c>
      <c r="C97" s="53">
        <v>1345410</v>
      </c>
      <c r="D97" s="81">
        <v>1345410</v>
      </c>
      <c r="E97" s="81">
        <v>641101.3</v>
      </c>
      <c r="F97" s="18">
        <f t="shared" si="4"/>
        <v>-704308.7</v>
      </c>
      <c r="G97" s="19">
        <f t="shared" si="8"/>
        <v>0.47650998580358406</v>
      </c>
      <c r="H97" s="26"/>
      <c r="I97" s="20">
        <f t="shared" si="6"/>
        <v>-704308.7</v>
      </c>
      <c r="J97" s="21">
        <f t="shared" si="7"/>
        <v>0.47650998580358406</v>
      </c>
    </row>
    <row r="98" spans="1:10" s="17" customFormat="1" ht="54" customHeight="1">
      <c r="A98" s="23" t="s">
        <v>87</v>
      </c>
      <c r="B98" s="53">
        <v>73900</v>
      </c>
      <c r="C98" s="53">
        <v>83900</v>
      </c>
      <c r="D98" s="81">
        <v>83900</v>
      </c>
      <c r="E98" s="81">
        <v>83709</v>
      </c>
      <c r="F98" s="18">
        <f t="shared" si="4"/>
        <v>-191</v>
      </c>
      <c r="G98" s="19">
        <f t="shared" si="8"/>
        <v>0.9977234803337306</v>
      </c>
      <c r="H98" s="26"/>
      <c r="I98" s="20">
        <f t="shared" si="6"/>
        <v>-191</v>
      </c>
      <c r="J98" s="21">
        <f t="shared" si="7"/>
        <v>0.9977234803337306</v>
      </c>
    </row>
    <row r="99" spans="1:10" s="17" customFormat="1" ht="52.5" customHeight="1">
      <c r="A99" s="23" t="s">
        <v>88</v>
      </c>
      <c r="B99" s="53">
        <v>0</v>
      </c>
      <c r="C99" s="53">
        <v>480455</v>
      </c>
      <c r="D99" s="81">
        <v>480455</v>
      </c>
      <c r="E99" s="81">
        <v>480455</v>
      </c>
      <c r="F99" s="18">
        <f t="shared" si="4"/>
        <v>0</v>
      </c>
      <c r="G99" s="19">
        <f t="shared" si="8"/>
        <v>1</v>
      </c>
      <c r="H99" s="26"/>
      <c r="I99" s="20">
        <f t="shared" si="6"/>
        <v>0</v>
      </c>
      <c r="J99" s="21">
        <f t="shared" si="7"/>
        <v>1</v>
      </c>
    </row>
    <row r="100" spans="1:10" s="49" customFormat="1" ht="36" customHeight="1">
      <c r="A100" s="96" t="s">
        <v>31</v>
      </c>
      <c r="B100" s="97">
        <f>B101+B102+B103+B104+B105+B106</f>
        <v>3176945</v>
      </c>
      <c r="C100" s="97">
        <f>C101+C102+C103+C104+C105+C106</f>
        <v>3791317.9200000004</v>
      </c>
      <c r="D100" s="97">
        <f>D101+D102+D103+D104+D105+D106</f>
        <v>3530303.9200000004</v>
      </c>
      <c r="E100" s="97">
        <f>E101+E102+E103+E104+E105+E106</f>
        <v>3220137.67</v>
      </c>
      <c r="F100" s="98">
        <f t="shared" si="4"/>
        <v>-310166.25000000047</v>
      </c>
      <c r="G100" s="99">
        <f t="shared" si="8"/>
        <v>0.9121417710688204</v>
      </c>
      <c r="H100" s="106"/>
      <c r="I100" s="101">
        <f t="shared" si="6"/>
        <v>-571180.2500000005</v>
      </c>
      <c r="J100" s="102">
        <f t="shared" si="7"/>
        <v>0.8493451981468226</v>
      </c>
    </row>
    <row r="101" spans="1:10" s="17" customFormat="1" ht="53.25" customHeight="1">
      <c r="A101" s="23" t="s">
        <v>89</v>
      </c>
      <c r="B101" s="53">
        <v>420100</v>
      </c>
      <c r="C101" s="53">
        <v>172415</v>
      </c>
      <c r="D101" s="81">
        <v>172415</v>
      </c>
      <c r="E101" s="81">
        <v>122453.6</v>
      </c>
      <c r="F101" s="18">
        <f t="shared" si="4"/>
        <v>-49961.399999999994</v>
      </c>
      <c r="G101" s="19">
        <f t="shared" si="8"/>
        <v>0.7102259084186411</v>
      </c>
      <c r="H101" s="26"/>
      <c r="I101" s="20">
        <f t="shared" si="6"/>
        <v>-49961.399999999994</v>
      </c>
      <c r="J101" s="21">
        <f t="shared" si="7"/>
        <v>0.7102259084186411</v>
      </c>
    </row>
    <row r="102" spans="1:10" s="17" customFormat="1" ht="52.5" customHeight="1">
      <c r="A102" s="23" t="s">
        <v>90</v>
      </c>
      <c r="B102" s="53">
        <v>100000</v>
      </c>
      <c r="C102" s="53">
        <v>76048.24</v>
      </c>
      <c r="D102" s="81">
        <v>76048.24</v>
      </c>
      <c r="E102" s="81">
        <v>76048.24</v>
      </c>
      <c r="F102" s="18">
        <f t="shared" si="4"/>
        <v>0</v>
      </c>
      <c r="G102" s="19">
        <f t="shared" si="8"/>
        <v>1</v>
      </c>
      <c r="H102" s="26"/>
      <c r="I102" s="20">
        <f t="shared" si="6"/>
        <v>0</v>
      </c>
      <c r="J102" s="21">
        <f t="shared" si="7"/>
        <v>1</v>
      </c>
    </row>
    <row r="103" spans="1:10" s="17" customFormat="1" ht="58.5" customHeight="1">
      <c r="A103" s="23" t="s">
        <v>123</v>
      </c>
      <c r="B103" s="53">
        <v>1400000</v>
      </c>
      <c r="C103" s="53">
        <v>2205000</v>
      </c>
      <c r="D103" s="81">
        <v>2030800</v>
      </c>
      <c r="E103" s="81">
        <v>1871115.29</v>
      </c>
      <c r="F103" s="18">
        <f t="shared" si="4"/>
        <v>-159684.70999999996</v>
      </c>
      <c r="G103" s="19">
        <f t="shared" si="8"/>
        <v>0.9213685690368328</v>
      </c>
      <c r="H103" s="26"/>
      <c r="I103" s="20">
        <f t="shared" si="6"/>
        <v>-333884.70999999996</v>
      </c>
      <c r="J103" s="21">
        <f t="shared" si="7"/>
        <v>0.8485783628117914</v>
      </c>
    </row>
    <row r="104" spans="1:10" s="17" customFormat="1" ht="66.75" customHeight="1">
      <c r="A104" s="23" t="s">
        <v>91</v>
      </c>
      <c r="B104" s="53">
        <v>700000</v>
      </c>
      <c r="C104" s="53">
        <v>742030.03</v>
      </c>
      <c r="D104" s="81">
        <v>712030.03</v>
      </c>
      <c r="E104" s="81">
        <v>611510.41</v>
      </c>
      <c r="F104" s="18">
        <f t="shared" si="4"/>
        <v>-100519.62</v>
      </c>
      <c r="G104" s="19">
        <f t="shared" si="8"/>
        <v>0.8588267126879466</v>
      </c>
      <c r="H104" s="26"/>
      <c r="I104" s="20">
        <f t="shared" si="6"/>
        <v>-130519.62</v>
      </c>
      <c r="J104" s="21">
        <f t="shared" si="7"/>
        <v>0.8241046659526704</v>
      </c>
    </row>
    <row r="105" spans="1:10" s="17" customFormat="1" ht="59.25" customHeight="1">
      <c r="A105" s="23" t="s">
        <v>92</v>
      </c>
      <c r="B105" s="53">
        <v>300000</v>
      </c>
      <c r="C105" s="53">
        <v>347576.65</v>
      </c>
      <c r="D105" s="81">
        <v>347576.65</v>
      </c>
      <c r="E105" s="81">
        <v>347576.65</v>
      </c>
      <c r="F105" s="18">
        <f t="shared" si="4"/>
        <v>0</v>
      </c>
      <c r="G105" s="19">
        <f t="shared" si="8"/>
        <v>1</v>
      </c>
      <c r="H105" s="26"/>
      <c r="I105" s="20">
        <f t="shared" si="6"/>
        <v>0</v>
      </c>
      <c r="J105" s="21">
        <f t="shared" si="7"/>
        <v>1</v>
      </c>
    </row>
    <row r="106" spans="1:10" s="17" customFormat="1" ht="36" customHeight="1">
      <c r="A106" s="22" t="s">
        <v>93</v>
      </c>
      <c r="B106" s="53">
        <v>256845</v>
      </c>
      <c r="C106" s="53">
        <v>248248</v>
      </c>
      <c r="D106" s="53">
        <v>191434</v>
      </c>
      <c r="E106" s="53">
        <v>191433.48</v>
      </c>
      <c r="F106" s="18">
        <f t="shared" si="4"/>
        <v>-0.5199999999895226</v>
      </c>
      <c r="G106" s="19">
        <f t="shared" si="8"/>
        <v>0.9999972836591202</v>
      </c>
      <c r="H106" s="26"/>
      <c r="I106" s="20">
        <f t="shared" si="6"/>
        <v>-56814.51999999999</v>
      </c>
      <c r="J106" s="21">
        <f t="shared" si="7"/>
        <v>0.7711380554928943</v>
      </c>
    </row>
    <row r="107" spans="1:10" s="17" customFormat="1" ht="36" customHeight="1">
      <c r="A107" s="22" t="s">
        <v>32</v>
      </c>
      <c r="B107" s="92">
        <v>12552896.24</v>
      </c>
      <c r="C107" s="92">
        <v>207871.47</v>
      </c>
      <c r="D107" s="92">
        <v>207871.47</v>
      </c>
      <c r="E107" s="92">
        <v>0</v>
      </c>
      <c r="F107" s="18">
        <f t="shared" si="4"/>
        <v>-207871.47</v>
      </c>
      <c r="G107" s="19">
        <f t="shared" si="8"/>
        <v>0</v>
      </c>
      <c r="H107" s="27" t="e">
        <f>E107-#REF!</f>
        <v>#REF!</v>
      </c>
      <c r="I107" s="20">
        <f t="shared" si="6"/>
        <v>-207871.47</v>
      </c>
      <c r="J107" s="21">
        <f t="shared" si="7"/>
        <v>0</v>
      </c>
    </row>
    <row r="108" spans="1:10" s="17" customFormat="1" ht="36" customHeight="1">
      <c r="A108" s="22" t="s">
        <v>142</v>
      </c>
      <c r="B108" s="92">
        <v>0</v>
      </c>
      <c r="C108" s="92">
        <v>1193645.94</v>
      </c>
      <c r="D108" s="92">
        <v>1193645.94</v>
      </c>
      <c r="E108" s="92">
        <v>1193645.94</v>
      </c>
      <c r="F108" s="18">
        <f t="shared" si="4"/>
        <v>0</v>
      </c>
      <c r="G108" s="19">
        <f t="shared" si="8"/>
        <v>1</v>
      </c>
      <c r="H108" s="27"/>
      <c r="I108" s="20">
        <f t="shared" si="6"/>
        <v>0</v>
      </c>
      <c r="J108" s="21">
        <f t="shared" si="7"/>
        <v>1</v>
      </c>
    </row>
    <row r="109" spans="1:10" s="17" customFormat="1" ht="99.75" customHeight="1">
      <c r="A109" s="22" t="s">
        <v>171</v>
      </c>
      <c r="B109" s="92">
        <v>0</v>
      </c>
      <c r="C109" s="92">
        <v>100000</v>
      </c>
      <c r="D109" s="92">
        <v>100000</v>
      </c>
      <c r="E109" s="92">
        <v>50000</v>
      </c>
      <c r="F109" s="18">
        <f t="shared" si="4"/>
        <v>-50000</v>
      </c>
      <c r="G109" s="19">
        <f t="shared" si="8"/>
        <v>0.5</v>
      </c>
      <c r="H109" s="27"/>
      <c r="I109" s="20">
        <f t="shared" si="6"/>
        <v>-50000</v>
      </c>
      <c r="J109" s="21">
        <f t="shared" si="7"/>
        <v>0.5</v>
      </c>
    </row>
    <row r="110" spans="1:10" s="42" customFormat="1" ht="36.75" customHeight="1">
      <c r="A110" s="117" t="s">
        <v>9</v>
      </c>
      <c r="B110" s="118">
        <f>B6+B25+B43+B53+B71+B77+B83+B91+B100+B107+B108+B109</f>
        <v>446792589.24</v>
      </c>
      <c r="C110" s="118">
        <f>C6+C25+C43+C53+C71+C77+C83+C91+C100+C107+C108+C109</f>
        <v>554874181.5200001</v>
      </c>
      <c r="D110" s="118">
        <f>D6+D25+D43+D53+D71+D77+D83+D91+D100+D107+D108+D109</f>
        <v>499906714.22</v>
      </c>
      <c r="E110" s="118">
        <f>E6+E25+E43+E53+E71+E77+E83+E91+E100+E107+E108+E109</f>
        <v>463562560.52000004</v>
      </c>
      <c r="F110" s="112">
        <f t="shared" si="4"/>
        <v>-36344153.69999999</v>
      </c>
      <c r="G110" s="113">
        <f t="shared" si="8"/>
        <v>0.9272981284984191</v>
      </c>
      <c r="H110" s="116" t="e">
        <f>E110-#REF!</f>
        <v>#REF!</v>
      </c>
      <c r="I110" s="114">
        <f t="shared" si="6"/>
        <v>-91311621.00000006</v>
      </c>
      <c r="J110" s="115">
        <f t="shared" si="7"/>
        <v>0.8354372503873497</v>
      </c>
    </row>
    <row r="111" spans="1:10" s="42" customFormat="1" ht="36.75" customHeight="1">
      <c r="A111" s="117" t="s">
        <v>29</v>
      </c>
      <c r="B111" s="119">
        <f>B114+B116+B127+B131+B137+B142+B148+B153+B170+B115</f>
        <v>86816740</v>
      </c>
      <c r="C111" s="119">
        <f>C114+C116+C127+C131+C137+C142+C148+C153+C170+C115</f>
        <v>101111432.25</v>
      </c>
      <c r="D111" s="119">
        <f>D114+D116+D127+D131+D137+D142+D148+D153+D170+D115</f>
        <v>97137164.91999999</v>
      </c>
      <c r="E111" s="119">
        <f>E114+E116+E127+E131+E137+E142+E148+E153+E170+E115</f>
        <v>65682704.35</v>
      </c>
      <c r="F111" s="112">
        <f t="shared" si="4"/>
        <v>-31454460.569999985</v>
      </c>
      <c r="G111" s="113">
        <f t="shared" si="8"/>
        <v>0.6761851079768987</v>
      </c>
      <c r="H111" s="116"/>
      <c r="I111" s="114">
        <f t="shared" si="6"/>
        <v>-35428727.9</v>
      </c>
      <c r="J111" s="115">
        <f t="shared" si="7"/>
        <v>0.6496071006847003</v>
      </c>
    </row>
    <row r="112" spans="1:10" s="17" customFormat="1" ht="17.25" customHeight="1" hidden="1">
      <c r="A112" s="23" t="s">
        <v>10</v>
      </c>
      <c r="B112" s="53"/>
      <c r="C112" s="53"/>
      <c r="D112" s="53"/>
      <c r="E112" s="53"/>
      <c r="F112" s="45">
        <f t="shared" si="4"/>
        <v>0</v>
      </c>
      <c r="G112" s="46" t="e">
        <f t="shared" si="8"/>
        <v>#DIV/0!</v>
      </c>
      <c r="H112" s="26"/>
      <c r="I112" s="47">
        <f t="shared" si="6"/>
        <v>0</v>
      </c>
      <c r="J112" s="48" t="e">
        <f t="shared" si="7"/>
        <v>#DIV/0!</v>
      </c>
    </row>
    <row r="113" spans="1:10" s="17" customFormat="1" ht="17.25" customHeight="1" hidden="1">
      <c r="A113" s="23" t="s">
        <v>11</v>
      </c>
      <c r="B113" s="53"/>
      <c r="C113" s="53"/>
      <c r="D113" s="53"/>
      <c r="E113" s="53"/>
      <c r="F113" s="45">
        <f t="shared" si="4"/>
        <v>0</v>
      </c>
      <c r="G113" s="46" t="e">
        <f t="shared" si="8"/>
        <v>#DIV/0!</v>
      </c>
      <c r="H113" s="26"/>
      <c r="I113" s="47">
        <f t="shared" si="6"/>
        <v>0</v>
      </c>
      <c r="J113" s="48" t="e">
        <f t="shared" si="7"/>
        <v>#DIV/0!</v>
      </c>
    </row>
    <row r="114" spans="1:10" s="124" customFormat="1" ht="36.75" customHeight="1">
      <c r="A114" s="96" t="s">
        <v>23</v>
      </c>
      <c r="B114" s="97">
        <f>90000+1720000+30000+20000</f>
        <v>1860000</v>
      </c>
      <c r="C114" s="97">
        <v>3354570</v>
      </c>
      <c r="D114" s="97">
        <v>3119736.67</v>
      </c>
      <c r="E114" s="97">
        <v>3205444.4</v>
      </c>
      <c r="F114" s="98">
        <f t="shared" si="4"/>
        <v>85707.72999999998</v>
      </c>
      <c r="G114" s="99">
        <f t="shared" si="8"/>
        <v>1.02747274499934</v>
      </c>
      <c r="H114" s="123"/>
      <c r="I114" s="101">
        <f t="shared" si="6"/>
        <v>-149125.6000000001</v>
      </c>
      <c r="J114" s="102">
        <f t="shared" si="7"/>
        <v>0.9555455393686821</v>
      </c>
    </row>
    <row r="115" spans="1:10" s="124" customFormat="1" ht="48.75" customHeight="1">
      <c r="A115" s="96" t="s">
        <v>24</v>
      </c>
      <c r="B115" s="97">
        <v>0</v>
      </c>
      <c r="C115" s="97">
        <v>52000</v>
      </c>
      <c r="D115" s="97">
        <v>52000</v>
      </c>
      <c r="E115" s="97">
        <v>229495.5</v>
      </c>
      <c r="F115" s="98">
        <f t="shared" si="4"/>
        <v>177495.5</v>
      </c>
      <c r="G115" s="99">
        <f t="shared" si="8"/>
        <v>4.413375</v>
      </c>
      <c r="H115" s="123"/>
      <c r="I115" s="101">
        <f t="shared" si="6"/>
        <v>177495.5</v>
      </c>
      <c r="J115" s="102">
        <f t="shared" si="7"/>
        <v>4.413375</v>
      </c>
    </row>
    <row r="116" spans="1:10" s="124" customFormat="1" ht="23.25" customHeight="1">
      <c r="A116" s="96" t="s">
        <v>17</v>
      </c>
      <c r="B116" s="97">
        <f>B117+B118+B120+B121+B119+B126+B122+B125+B124+B123</f>
        <v>10105000</v>
      </c>
      <c r="C116" s="97">
        <f>C117+C118+C120+C121+C119+C126+C122+C125+C124+C123</f>
        <v>12105768.14</v>
      </c>
      <c r="D116" s="97">
        <f>D117+D118+D120+D121+D119+D126+D122+D125+D124+D123</f>
        <v>11302557.81</v>
      </c>
      <c r="E116" s="97">
        <f>E117+E118+E120+E121+E119+E126+E122+E125+E124+E123</f>
        <v>8524262.45</v>
      </c>
      <c r="F116" s="98">
        <f t="shared" si="4"/>
        <v>-2778295.3600000013</v>
      </c>
      <c r="G116" s="99">
        <f t="shared" si="8"/>
        <v>0.7541887945450817</v>
      </c>
      <c r="H116" s="123"/>
      <c r="I116" s="101">
        <f t="shared" si="6"/>
        <v>-3581505.6900000013</v>
      </c>
      <c r="J116" s="102">
        <f t="shared" si="7"/>
        <v>0.7041488281800182</v>
      </c>
    </row>
    <row r="117" spans="1:10" s="17" customFormat="1" ht="44.25" customHeight="1">
      <c r="A117" s="23" t="s">
        <v>46</v>
      </c>
      <c r="B117" s="53">
        <v>4618100</v>
      </c>
      <c r="C117" s="53">
        <v>4571100</v>
      </c>
      <c r="D117" s="53">
        <v>4211675</v>
      </c>
      <c r="E117" s="53">
        <v>3463437.18</v>
      </c>
      <c r="F117" s="18">
        <f t="shared" si="4"/>
        <v>-748237.8199999998</v>
      </c>
      <c r="G117" s="19">
        <f t="shared" si="8"/>
        <v>0.8223419850771961</v>
      </c>
      <c r="H117" s="108"/>
      <c r="I117" s="20">
        <f t="shared" si="6"/>
        <v>-1107662.8199999998</v>
      </c>
      <c r="J117" s="21">
        <f t="shared" si="7"/>
        <v>0.7576813414714183</v>
      </c>
    </row>
    <row r="118" spans="1:10" s="17" customFormat="1" ht="51" customHeight="1">
      <c r="A118" s="23" t="s">
        <v>124</v>
      </c>
      <c r="B118" s="53">
        <v>4801000</v>
      </c>
      <c r="C118" s="53">
        <v>5228587.34</v>
      </c>
      <c r="D118" s="53">
        <v>4844337.34</v>
      </c>
      <c r="E118" s="53">
        <v>2791465.49</v>
      </c>
      <c r="F118" s="18">
        <f t="shared" si="4"/>
        <v>-2052871.8499999996</v>
      </c>
      <c r="G118" s="19">
        <f t="shared" si="8"/>
        <v>0.5762326803607778</v>
      </c>
      <c r="H118" s="108"/>
      <c r="I118" s="20">
        <f t="shared" si="6"/>
        <v>-2437121.8499999996</v>
      </c>
      <c r="J118" s="21">
        <f t="shared" si="7"/>
        <v>0.5338852176465699</v>
      </c>
    </row>
    <row r="119" spans="1:10" s="17" customFormat="1" ht="89.25" customHeight="1">
      <c r="A119" s="22" t="s">
        <v>137</v>
      </c>
      <c r="B119" s="53">
        <v>0</v>
      </c>
      <c r="C119" s="53">
        <v>46761.8</v>
      </c>
      <c r="D119" s="53">
        <v>46761.8</v>
      </c>
      <c r="E119" s="53">
        <v>46761.8</v>
      </c>
      <c r="F119" s="18">
        <f t="shared" si="4"/>
        <v>0</v>
      </c>
      <c r="G119" s="19">
        <f t="shared" si="8"/>
        <v>1</v>
      </c>
      <c r="H119" s="108"/>
      <c r="I119" s="20">
        <f t="shared" si="6"/>
        <v>0</v>
      </c>
      <c r="J119" s="21">
        <f t="shared" si="7"/>
        <v>1</v>
      </c>
    </row>
    <row r="120" spans="1:10" s="17" customFormat="1" ht="43.5" customHeight="1">
      <c r="A120" s="30" t="s">
        <v>156</v>
      </c>
      <c r="B120" s="93">
        <v>660000</v>
      </c>
      <c r="C120" s="93">
        <v>660000</v>
      </c>
      <c r="D120" s="93">
        <v>617500</v>
      </c>
      <c r="E120" s="93">
        <v>697469.48</v>
      </c>
      <c r="F120" s="18">
        <f t="shared" si="4"/>
        <v>79969.47999999998</v>
      </c>
      <c r="G120" s="19">
        <f t="shared" si="8"/>
        <v>1.1295052307692308</v>
      </c>
      <c r="H120" s="109"/>
      <c r="I120" s="20">
        <f t="shared" si="6"/>
        <v>37469.47999999998</v>
      </c>
      <c r="J120" s="21">
        <f t="shared" si="7"/>
        <v>1.0567719393939394</v>
      </c>
    </row>
    <row r="121" spans="1:10" s="17" customFormat="1" ht="50.25" customHeight="1">
      <c r="A121" s="23" t="s">
        <v>125</v>
      </c>
      <c r="B121" s="53">
        <v>25900</v>
      </c>
      <c r="C121" s="53">
        <v>25900</v>
      </c>
      <c r="D121" s="53">
        <v>23741.67</v>
      </c>
      <c r="E121" s="53">
        <v>18586.5</v>
      </c>
      <c r="F121" s="18">
        <f t="shared" si="4"/>
        <v>-5155.169999999998</v>
      </c>
      <c r="G121" s="19">
        <f t="shared" si="8"/>
        <v>0.78286405294994</v>
      </c>
      <c r="H121" s="108"/>
      <c r="I121" s="20">
        <f t="shared" si="6"/>
        <v>-7313.5</v>
      </c>
      <c r="J121" s="21">
        <f t="shared" si="7"/>
        <v>0.7176254826254826</v>
      </c>
    </row>
    <row r="122" spans="1:10" s="17" customFormat="1" ht="120" customHeight="1">
      <c r="A122" s="23" t="s">
        <v>152</v>
      </c>
      <c r="B122" s="53">
        <v>0</v>
      </c>
      <c r="C122" s="53">
        <v>227000</v>
      </c>
      <c r="D122" s="53">
        <v>227000</v>
      </c>
      <c r="E122" s="53">
        <v>227000</v>
      </c>
      <c r="F122" s="18">
        <f t="shared" si="4"/>
        <v>0</v>
      </c>
      <c r="G122" s="19">
        <f t="shared" si="8"/>
        <v>1</v>
      </c>
      <c r="H122" s="108"/>
      <c r="I122" s="20">
        <f t="shared" si="6"/>
        <v>0</v>
      </c>
      <c r="J122" s="21">
        <f t="shared" si="7"/>
        <v>1</v>
      </c>
    </row>
    <row r="123" spans="1:10" s="17" customFormat="1" ht="69" customHeight="1">
      <c r="A123" s="23" t="s">
        <v>173</v>
      </c>
      <c r="B123" s="53">
        <v>0</v>
      </c>
      <c r="C123" s="53">
        <v>7900</v>
      </c>
      <c r="D123" s="53">
        <v>7900</v>
      </c>
      <c r="E123" s="53">
        <v>7900</v>
      </c>
      <c r="F123" s="18">
        <f t="shared" si="4"/>
        <v>0</v>
      </c>
      <c r="G123" s="19">
        <f t="shared" si="8"/>
        <v>1</v>
      </c>
      <c r="H123" s="108"/>
      <c r="I123" s="20">
        <f t="shared" si="6"/>
        <v>0</v>
      </c>
      <c r="J123" s="21">
        <f t="shared" si="7"/>
        <v>1</v>
      </c>
    </row>
    <row r="124" spans="1:10" s="17" customFormat="1" ht="165" customHeight="1">
      <c r="A124" s="23" t="s">
        <v>169</v>
      </c>
      <c r="B124" s="53">
        <v>0</v>
      </c>
      <c r="C124" s="53">
        <v>314819.4</v>
      </c>
      <c r="D124" s="53">
        <v>314819.4</v>
      </c>
      <c r="E124" s="53">
        <v>314819.4</v>
      </c>
      <c r="F124" s="18">
        <f t="shared" si="4"/>
        <v>0</v>
      </c>
      <c r="G124" s="19">
        <f aca="true" t="shared" si="9" ref="G124:G168">E124/D124</f>
        <v>1</v>
      </c>
      <c r="H124" s="108"/>
      <c r="I124" s="20">
        <f t="shared" si="6"/>
        <v>0</v>
      </c>
      <c r="J124" s="21">
        <f t="shared" si="7"/>
        <v>1</v>
      </c>
    </row>
    <row r="125" spans="1:10" s="17" customFormat="1" ht="136.5" customHeight="1">
      <c r="A125" s="23" t="s">
        <v>161</v>
      </c>
      <c r="B125" s="53">
        <v>0</v>
      </c>
      <c r="C125" s="53">
        <v>904822.6</v>
      </c>
      <c r="D125" s="53">
        <v>904822.6</v>
      </c>
      <c r="E125" s="53">
        <v>904822.6</v>
      </c>
      <c r="F125" s="18">
        <f>E125-D125</f>
        <v>0</v>
      </c>
      <c r="G125" s="19">
        <f t="shared" si="9"/>
        <v>1</v>
      </c>
      <c r="H125" s="108"/>
      <c r="I125" s="20">
        <f>E125-C125</f>
        <v>0</v>
      </c>
      <c r="J125" s="21">
        <f>E125/C125</f>
        <v>1</v>
      </c>
    </row>
    <row r="126" spans="1:10" s="17" customFormat="1" ht="120" customHeight="1">
      <c r="A126" s="22" t="s">
        <v>143</v>
      </c>
      <c r="B126" s="53">
        <v>0</v>
      </c>
      <c r="C126" s="53">
        <v>118877</v>
      </c>
      <c r="D126" s="53">
        <v>104000</v>
      </c>
      <c r="E126" s="53">
        <v>52000</v>
      </c>
      <c r="F126" s="18">
        <f t="shared" si="4"/>
        <v>-52000</v>
      </c>
      <c r="G126" s="19">
        <f t="shared" si="9"/>
        <v>0.5</v>
      </c>
      <c r="H126" s="108"/>
      <c r="I126" s="20">
        <f t="shared" si="6"/>
        <v>-66877</v>
      </c>
      <c r="J126" s="21">
        <f t="shared" si="7"/>
        <v>0.43742692026211966</v>
      </c>
    </row>
    <row r="127" spans="1:10" s="17" customFormat="1" ht="43.5" customHeight="1">
      <c r="A127" s="96" t="s">
        <v>28</v>
      </c>
      <c r="B127" s="97">
        <f>B128+B130+B129</f>
        <v>10860000</v>
      </c>
      <c r="C127" s="97">
        <f>C128+C130+C129</f>
        <v>13240429</v>
      </c>
      <c r="D127" s="97">
        <f>D128+D130+D129</f>
        <v>13200429</v>
      </c>
      <c r="E127" s="97">
        <f>E128+E130+E129</f>
        <v>11144998.57</v>
      </c>
      <c r="F127" s="98">
        <f t="shared" si="4"/>
        <v>-2055430.4299999997</v>
      </c>
      <c r="G127" s="99">
        <f t="shared" si="9"/>
        <v>0.8442906340392422</v>
      </c>
      <c r="H127" s="123"/>
      <c r="I127" s="101">
        <f t="shared" si="6"/>
        <v>-2095430.4299999997</v>
      </c>
      <c r="J127" s="102">
        <f t="shared" si="7"/>
        <v>0.8417399896936875</v>
      </c>
    </row>
    <row r="128" spans="1:10" s="17" customFormat="1" ht="51" customHeight="1">
      <c r="A128" s="23" t="s">
        <v>94</v>
      </c>
      <c r="B128" s="53">
        <v>7070000</v>
      </c>
      <c r="C128" s="53">
        <v>9543297</v>
      </c>
      <c r="D128" s="53">
        <v>9503297</v>
      </c>
      <c r="E128" s="53">
        <v>7464405.57</v>
      </c>
      <c r="F128" s="18">
        <f t="shared" si="4"/>
        <v>-2038891.4299999997</v>
      </c>
      <c r="G128" s="19">
        <f t="shared" si="9"/>
        <v>0.7854543081206449</v>
      </c>
      <c r="H128" s="108"/>
      <c r="I128" s="20">
        <f t="shared" si="6"/>
        <v>-2078891.4299999997</v>
      </c>
      <c r="J128" s="21">
        <f t="shared" si="7"/>
        <v>0.7821621364188918</v>
      </c>
    </row>
    <row r="129" spans="1:10" s="17" customFormat="1" ht="73.5" customHeight="1">
      <c r="A129" s="23" t="s">
        <v>96</v>
      </c>
      <c r="B129" s="53">
        <v>3460000</v>
      </c>
      <c r="C129" s="53">
        <v>3200215</v>
      </c>
      <c r="D129" s="53">
        <v>3200215</v>
      </c>
      <c r="E129" s="53">
        <v>3183714</v>
      </c>
      <c r="F129" s="18">
        <f t="shared" si="4"/>
        <v>-16501</v>
      </c>
      <c r="G129" s="19">
        <f t="shared" si="9"/>
        <v>0.994843783933267</v>
      </c>
      <c r="H129" s="108"/>
      <c r="I129" s="20">
        <f t="shared" si="6"/>
        <v>-16501</v>
      </c>
      <c r="J129" s="21">
        <f t="shared" si="7"/>
        <v>0.994843783933267</v>
      </c>
    </row>
    <row r="130" spans="1:10" s="17" customFormat="1" ht="33" customHeight="1">
      <c r="A130" s="22" t="s">
        <v>95</v>
      </c>
      <c r="B130" s="53">
        <v>330000</v>
      </c>
      <c r="C130" s="53">
        <v>496917</v>
      </c>
      <c r="D130" s="53">
        <v>496917</v>
      </c>
      <c r="E130" s="53">
        <v>496879</v>
      </c>
      <c r="F130" s="18">
        <f t="shared" si="4"/>
        <v>-38</v>
      </c>
      <c r="G130" s="19">
        <f t="shared" si="9"/>
        <v>0.9999235284765866</v>
      </c>
      <c r="H130" s="108"/>
      <c r="I130" s="20">
        <f t="shared" si="6"/>
        <v>-38</v>
      </c>
      <c r="J130" s="21">
        <f t="shared" si="7"/>
        <v>0.9999235284765866</v>
      </c>
    </row>
    <row r="131" spans="1:10" ht="42" customHeight="1">
      <c r="A131" s="125" t="s">
        <v>18</v>
      </c>
      <c r="B131" s="126">
        <f>B132+B135+B136+B133+B134</f>
        <v>216440</v>
      </c>
      <c r="C131" s="126">
        <f>C132+C135+C136+C133+C134</f>
        <v>524123</v>
      </c>
      <c r="D131" s="126">
        <f>D132+D135+D136+D133+D134</f>
        <v>466469.32999999996</v>
      </c>
      <c r="E131" s="126">
        <f>E132+E135+E136+E133+E134</f>
        <v>1107480.2</v>
      </c>
      <c r="F131" s="98">
        <f t="shared" si="4"/>
        <v>641010.87</v>
      </c>
      <c r="G131" s="99">
        <f t="shared" si="9"/>
        <v>2.3741758113014635</v>
      </c>
      <c r="H131" s="127" t="e">
        <f>#REF!-#REF!</f>
        <v>#REF!</v>
      </c>
      <c r="I131" s="101">
        <f t="shared" si="6"/>
        <v>583357.2</v>
      </c>
      <c r="J131" s="102">
        <f t="shared" si="7"/>
        <v>2.113015837885382</v>
      </c>
    </row>
    <row r="132" spans="1:10" ht="123" customHeight="1">
      <c r="A132" s="30" t="s">
        <v>97</v>
      </c>
      <c r="B132" s="93">
        <v>216440</v>
      </c>
      <c r="C132" s="93">
        <v>266440</v>
      </c>
      <c r="D132" s="93">
        <v>248403.33</v>
      </c>
      <c r="E132" s="93">
        <v>890201.32</v>
      </c>
      <c r="F132" s="18">
        <f t="shared" si="4"/>
        <v>641797.99</v>
      </c>
      <c r="G132" s="19">
        <f t="shared" si="9"/>
        <v>3.5836931815688624</v>
      </c>
      <c r="H132" s="109"/>
      <c r="I132" s="20">
        <f t="shared" si="6"/>
        <v>623761.32</v>
      </c>
      <c r="J132" s="21">
        <f t="shared" si="7"/>
        <v>3.341094880648551</v>
      </c>
    </row>
    <row r="133" spans="1:10" ht="57" customHeight="1">
      <c r="A133" s="31" t="s">
        <v>121</v>
      </c>
      <c r="B133" s="93">
        <v>0</v>
      </c>
      <c r="C133" s="93">
        <v>19000</v>
      </c>
      <c r="D133" s="93">
        <v>19000</v>
      </c>
      <c r="E133" s="93">
        <v>17475</v>
      </c>
      <c r="F133" s="18">
        <f t="shared" si="4"/>
        <v>-1525</v>
      </c>
      <c r="G133" s="19">
        <f t="shared" si="9"/>
        <v>0.9197368421052632</v>
      </c>
      <c r="H133" s="109"/>
      <c r="I133" s="20">
        <f t="shared" si="6"/>
        <v>-1525</v>
      </c>
      <c r="J133" s="21">
        <f t="shared" si="7"/>
        <v>0.9197368421052632</v>
      </c>
    </row>
    <row r="134" spans="1:10" ht="138" customHeight="1">
      <c r="A134" s="31" t="s">
        <v>158</v>
      </c>
      <c r="B134" s="93">
        <v>0</v>
      </c>
      <c r="C134" s="93">
        <v>158465</v>
      </c>
      <c r="D134" s="93">
        <v>118848</v>
      </c>
      <c r="E134" s="93">
        <v>118772</v>
      </c>
      <c r="F134" s="18">
        <f>E134-D134</f>
        <v>-76</v>
      </c>
      <c r="G134" s="19">
        <f t="shared" si="9"/>
        <v>0.9993605277329025</v>
      </c>
      <c r="H134" s="109"/>
      <c r="I134" s="20">
        <f>E134-C134</f>
        <v>-39693</v>
      </c>
      <c r="J134" s="21">
        <f>E134/C134</f>
        <v>0.7495156659199192</v>
      </c>
    </row>
    <row r="135" spans="1:10" ht="54.75" customHeight="1">
      <c r="A135" s="30" t="s">
        <v>144</v>
      </c>
      <c r="B135" s="93">
        <v>0</v>
      </c>
      <c r="C135" s="93">
        <v>80218</v>
      </c>
      <c r="D135" s="93">
        <v>80218</v>
      </c>
      <c r="E135" s="93">
        <v>76442</v>
      </c>
      <c r="F135" s="18">
        <f t="shared" si="4"/>
        <v>-3776</v>
      </c>
      <c r="G135" s="19">
        <f t="shared" si="9"/>
        <v>0.9529282704629883</v>
      </c>
      <c r="H135" s="109"/>
      <c r="I135" s="20">
        <f t="shared" si="6"/>
        <v>-3776</v>
      </c>
      <c r="J135" s="21">
        <f t="shared" si="7"/>
        <v>0.9529282704629883</v>
      </c>
    </row>
    <row r="136" spans="1:10" ht="54.75" customHeight="1">
      <c r="A136" s="30" t="s">
        <v>145</v>
      </c>
      <c r="B136" s="93">
        <v>0</v>
      </c>
      <c r="C136" s="93">
        <v>0</v>
      </c>
      <c r="D136" s="93">
        <v>0</v>
      </c>
      <c r="E136" s="93">
        <v>4589.88</v>
      </c>
      <c r="F136" s="18">
        <f t="shared" si="4"/>
        <v>4589.88</v>
      </c>
      <c r="G136" s="19" t="e">
        <f t="shared" si="9"/>
        <v>#DIV/0!</v>
      </c>
      <c r="H136" s="109"/>
      <c r="I136" s="20">
        <f t="shared" si="6"/>
        <v>4589.88</v>
      </c>
      <c r="J136" s="21" t="s">
        <v>159</v>
      </c>
    </row>
    <row r="137" spans="1:10" ht="44.25" customHeight="1">
      <c r="A137" s="128" t="s">
        <v>19</v>
      </c>
      <c r="B137" s="126">
        <f>B138+B139+B140+B141</f>
        <v>230400</v>
      </c>
      <c r="C137" s="126">
        <f>C138+C139+C140+C141</f>
        <v>524400</v>
      </c>
      <c r="D137" s="126">
        <f>D138+D139+D140+D141</f>
        <v>320483.33</v>
      </c>
      <c r="E137" s="126">
        <f>E138+E139+E140+E141</f>
        <v>741677.8500000001</v>
      </c>
      <c r="F137" s="98">
        <f t="shared" si="4"/>
        <v>421194.5200000001</v>
      </c>
      <c r="G137" s="99">
        <f t="shared" si="9"/>
        <v>2.3142478268682494</v>
      </c>
      <c r="H137" s="129"/>
      <c r="I137" s="101">
        <f t="shared" si="6"/>
        <v>217277.8500000001</v>
      </c>
      <c r="J137" s="102">
        <f t="shared" si="7"/>
        <v>1.4143360983981694</v>
      </c>
    </row>
    <row r="138" spans="1:10" ht="33.75" customHeight="1">
      <c r="A138" s="32" t="s">
        <v>98</v>
      </c>
      <c r="B138" s="93">
        <v>65000</v>
      </c>
      <c r="C138" s="93">
        <v>183000</v>
      </c>
      <c r="D138" s="93">
        <v>181666.67</v>
      </c>
      <c r="E138" s="93">
        <v>656745.02</v>
      </c>
      <c r="F138" s="18">
        <f t="shared" si="4"/>
        <v>475078.35</v>
      </c>
      <c r="G138" s="19">
        <f t="shared" si="9"/>
        <v>3.615110135502566</v>
      </c>
      <c r="H138" s="109"/>
      <c r="I138" s="20">
        <f t="shared" si="6"/>
        <v>473745.02</v>
      </c>
      <c r="J138" s="21">
        <f t="shared" si="7"/>
        <v>3.588770601092896</v>
      </c>
    </row>
    <row r="139" spans="1:10" ht="33" customHeight="1">
      <c r="A139" s="30" t="s">
        <v>99</v>
      </c>
      <c r="B139" s="93">
        <v>70000</v>
      </c>
      <c r="C139" s="93">
        <v>70000</v>
      </c>
      <c r="D139" s="93">
        <v>64166.66</v>
      </c>
      <c r="E139" s="93">
        <v>33183.05</v>
      </c>
      <c r="F139" s="18">
        <f t="shared" si="4"/>
        <v>-30983.61</v>
      </c>
      <c r="G139" s="19">
        <f t="shared" si="9"/>
        <v>0.5171384952871164</v>
      </c>
      <c r="H139" s="109"/>
      <c r="I139" s="20">
        <f t="shared" si="6"/>
        <v>-36816.95</v>
      </c>
      <c r="J139" s="21">
        <f t="shared" si="7"/>
        <v>0.47404357142857145</v>
      </c>
    </row>
    <row r="140" spans="1:10" ht="92.25" customHeight="1">
      <c r="A140" s="31" t="s">
        <v>100</v>
      </c>
      <c r="B140" s="93">
        <v>78400</v>
      </c>
      <c r="C140" s="93">
        <v>78400</v>
      </c>
      <c r="D140" s="93">
        <v>74650</v>
      </c>
      <c r="E140" s="93">
        <v>50749.78</v>
      </c>
      <c r="F140" s="18">
        <f t="shared" si="4"/>
        <v>-23900.22</v>
      </c>
      <c r="G140" s="19">
        <f t="shared" si="9"/>
        <v>0.6798363027461487</v>
      </c>
      <c r="H140" s="109"/>
      <c r="I140" s="20">
        <f t="shared" si="6"/>
        <v>-27650.22</v>
      </c>
      <c r="J140" s="21">
        <f t="shared" si="7"/>
        <v>0.6473186224489795</v>
      </c>
    </row>
    <row r="141" spans="1:10" ht="36" customHeight="1">
      <c r="A141" s="31" t="s">
        <v>73</v>
      </c>
      <c r="B141" s="93">
        <v>17000</v>
      </c>
      <c r="C141" s="93">
        <v>193000</v>
      </c>
      <c r="D141" s="93">
        <v>0</v>
      </c>
      <c r="E141" s="93">
        <v>1000</v>
      </c>
      <c r="F141" s="18">
        <f t="shared" si="4"/>
        <v>1000</v>
      </c>
      <c r="G141" s="19" t="e">
        <f t="shared" si="9"/>
        <v>#DIV/0!</v>
      </c>
      <c r="H141" s="109"/>
      <c r="I141" s="20">
        <f t="shared" si="6"/>
        <v>-192000</v>
      </c>
      <c r="J141" s="21">
        <f t="shared" si="7"/>
        <v>0.0051813471502590676</v>
      </c>
    </row>
    <row r="142" spans="1:10" ht="46.5" customHeight="1">
      <c r="A142" s="125" t="s">
        <v>20</v>
      </c>
      <c r="B142" s="126">
        <f>B143+B146+B147+B144+B145</f>
        <v>2022800</v>
      </c>
      <c r="C142" s="126">
        <f>C143+C146+C147+C144+C145</f>
        <v>1981399</v>
      </c>
      <c r="D142" s="126">
        <f>D143+D146+D147+D144+D145</f>
        <v>1974065.67</v>
      </c>
      <c r="E142" s="126">
        <f>E143+E146+E147+E144+E145</f>
        <v>699160.13</v>
      </c>
      <c r="F142" s="98">
        <f t="shared" si="4"/>
        <v>-1274905.54</v>
      </c>
      <c r="G142" s="99">
        <f t="shared" si="9"/>
        <v>0.35417268058767265</v>
      </c>
      <c r="H142" s="130">
        <f>F142/E142</f>
        <v>-1.8234814676860935</v>
      </c>
      <c r="I142" s="101">
        <f t="shared" si="6"/>
        <v>-1282238.87</v>
      </c>
      <c r="J142" s="102">
        <f t="shared" si="7"/>
        <v>0.3528618566982218</v>
      </c>
    </row>
    <row r="143" spans="1:10" ht="42" customHeight="1">
      <c r="A143" s="31" t="s">
        <v>146</v>
      </c>
      <c r="B143" s="93">
        <v>0</v>
      </c>
      <c r="C143" s="93">
        <v>20000</v>
      </c>
      <c r="D143" s="93">
        <v>20000</v>
      </c>
      <c r="E143" s="93">
        <v>20000</v>
      </c>
      <c r="F143" s="18">
        <f t="shared" si="4"/>
        <v>0</v>
      </c>
      <c r="G143" s="19">
        <f t="shared" si="9"/>
        <v>1</v>
      </c>
      <c r="H143" s="107"/>
      <c r="I143" s="20">
        <f t="shared" si="6"/>
        <v>0</v>
      </c>
      <c r="J143" s="21">
        <f t="shared" si="7"/>
        <v>1</v>
      </c>
    </row>
    <row r="144" spans="1:10" ht="75.75" customHeight="1">
      <c r="A144" s="31" t="s">
        <v>153</v>
      </c>
      <c r="B144" s="93">
        <v>0</v>
      </c>
      <c r="C144" s="93">
        <v>17500</v>
      </c>
      <c r="D144" s="93">
        <v>17500</v>
      </c>
      <c r="E144" s="93">
        <v>17499.9</v>
      </c>
      <c r="F144" s="18">
        <f t="shared" si="4"/>
        <v>-0.09999999999854481</v>
      </c>
      <c r="G144" s="19">
        <f t="shared" si="9"/>
        <v>0.9999942857142858</v>
      </c>
      <c r="H144" s="107"/>
      <c r="I144" s="20">
        <f t="shared" si="6"/>
        <v>-0.09999999999854481</v>
      </c>
      <c r="J144" s="21">
        <f t="shared" si="7"/>
        <v>0.9999942857142858</v>
      </c>
    </row>
    <row r="145" spans="1:10" ht="69" customHeight="1">
      <c r="A145" s="31" t="s">
        <v>155</v>
      </c>
      <c r="B145" s="93">
        <v>0</v>
      </c>
      <c r="C145" s="93">
        <v>0</v>
      </c>
      <c r="D145" s="93">
        <v>0</v>
      </c>
      <c r="E145" s="93">
        <v>12500</v>
      </c>
      <c r="F145" s="18">
        <f t="shared" si="4"/>
        <v>12500</v>
      </c>
      <c r="G145" s="19" t="e">
        <f t="shared" si="9"/>
        <v>#DIV/0!</v>
      </c>
      <c r="H145" s="107"/>
      <c r="I145" s="20">
        <f t="shared" si="6"/>
        <v>12500</v>
      </c>
      <c r="J145" s="21" t="e">
        <f t="shared" si="7"/>
        <v>#DIV/0!</v>
      </c>
    </row>
    <row r="146" spans="1:10" ht="72" customHeight="1">
      <c r="A146" s="31" t="s">
        <v>126</v>
      </c>
      <c r="B146" s="93">
        <v>1500000</v>
      </c>
      <c r="C146" s="93">
        <v>0</v>
      </c>
      <c r="D146" s="93">
        <v>0</v>
      </c>
      <c r="E146" s="93">
        <v>0</v>
      </c>
      <c r="F146" s="18">
        <f t="shared" si="4"/>
        <v>0</v>
      </c>
      <c r="G146" s="19" t="e">
        <f t="shared" si="9"/>
        <v>#DIV/0!</v>
      </c>
      <c r="H146" s="110"/>
      <c r="I146" s="20">
        <f t="shared" si="6"/>
        <v>0</v>
      </c>
      <c r="J146" s="21" t="e">
        <f t="shared" si="7"/>
        <v>#DIV/0!</v>
      </c>
    </row>
    <row r="147" spans="1:10" ht="124.5" customHeight="1">
      <c r="A147" s="30" t="s">
        <v>101</v>
      </c>
      <c r="B147" s="93">
        <v>522800</v>
      </c>
      <c r="C147" s="93">
        <v>1943899</v>
      </c>
      <c r="D147" s="93">
        <v>1936565.67</v>
      </c>
      <c r="E147" s="93">
        <v>649160.23</v>
      </c>
      <c r="F147" s="18">
        <f t="shared" si="4"/>
        <v>-1287405.44</v>
      </c>
      <c r="G147" s="19">
        <f t="shared" si="9"/>
        <v>0.3352120922395573</v>
      </c>
      <c r="H147" s="109"/>
      <c r="I147" s="20">
        <f t="shared" si="6"/>
        <v>-1294738.77</v>
      </c>
      <c r="J147" s="21">
        <f t="shared" si="7"/>
        <v>0.3339475096185553</v>
      </c>
    </row>
    <row r="148" spans="1:10" ht="44.25" customHeight="1">
      <c r="A148" s="125" t="s">
        <v>128</v>
      </c>
      <c r="B148" s="126">
        <f>B151+B149+B150+B152</f>
        <v>900000</v>
      </c>
      <c r="C148" s="126">
        <f>C151+C149+C150+C152</f>
        <v>4527706.12</v>
      </c>
      <c r="D148" s="126">
        <f>D151+D149+D150+D152</f>
        <v>4527706.12</v>
      </c>
      <c r="E148" s="126">
        <f>E151+E149+E150+E152</f>
        <v>1222060.45</v>
      </c>
      <c r="F148" s="98">
        <f t="shared" si="4"/>
        <v>-3305645.67</v>
      </c>
      <c r="G148" s="99">
        <f t="shared" si="9"/>
        <v>0.2699071930931772</v>
      </c>
      <c r="H148" s="131"/>
      <c r="I148" s="101">
        <f t="shared" si="6"/>
        <v>-3305645.67</v>
      </c>
      <c r="J148" s="102">
        <f t="shared" si="7"/>
        <v>0.2699071930931772</v>
      </c>
    </row>
    <row r="149" spans="1:10" ht="52.5" customHeight="1">
      <c r="A149" s="31" t="s">
        <v>147</v>
      </c>
      <c r="B149" s="94">
        <v>0</v>
      </c>
      <c r="C149" s="93">
        <v>839306</v>
      </c>
      <c r="D149" s="93">
        <v>839306</v>
      </c>
      <c r="E149" s="93">
        <v>2440.45</v>
      </c>
      <c r="F149" s="18">
        <f t="shared" si="4"/>
        <v>-836865.55</v>
      </c>
      <c r="G149" s="19">
        <f t="shared" si="9"/>
        <v>0.0029076999330399163</v>
      </c>
      <c r="H149" s="109"/>
      <c r="I149" s="20">
        <f t="shared" si="6"/>
        <v>-836865.55</v>
      </c>
      <c r="J149" s="21">
        <f t="shared" si="7"/>
        <v>0.0029076999330399163</v>
      </c>
    </row>
    <row r="150" spans="1:10" ht="59.25" customHeight="1">
      <c r="A150" s="31" t="s">
        <v>148</v>
      </c>
      <c r="B150" s="94">
        <v>0</v>
      </c>
      <c r="C150" s="93">
        <v>738116.12</v>
      </c>
      <c r="D150" s="93">
        <v>738116.12</v>
      </c>
      <c r="E150" s="93">
        <v>400620</v>
      </c>
      <c r="F150" s="18">
        <f t="shared" si="4"/>
        <v>-337496.12</v>
      </c>
      <c r="G150" s="19">
        <f t="shared" si="9"/>
        <v>0.5427601283115182</v>
      </c>
      <c r="H150" s="109"/>
      <c r="I150" s="20">
        <f t="shared" si="6"/>
        <v>-337496.12</v>
      </c>
      <c r="J150" s="21">
        <f t="shared" si="7"/>
        <v>0.5427601283115182</v>
      </c>
    </row>
    <row r="151" spans="1:10" ht="66" customHeight="1">
      <c r="A151" s="30" t="s">
        <v>127</v>
      </c>
      <c r="B151" s="93">
        <v>900000</v>
      </c>
      <c r="C151" s="93">
        <v>819000</v>
      </c>
      <c r="D151" s="93">
        <v>819000</v>
      </c>
      <c r="E151" s="93">
        <v>819000</v>
      </c>
      <c r="F151" s="18">
        <f t="shared" si="4"/>
        <v>0</v>
      </c>
      <c r="G151" s="19">
        <f t="shared" si="9"/>
        <v>1</v>
      </c>
      <c r="H151" s="109"/>
      <c r="I151" s="20">
        <f t="shared" si="6"/>
        <v>0</v>
      </c>
      <c r="J151" s="21">
        <f t="shared" si="7"/>
        <v>1</v>
      </c>
    </row>
    <row r="152" spans="1:10" ht="172.5" customHeight="1">
      <c r="A152" s="30" t="s">
        <v>176</v>
      </c>
      <c r="B152" s="93">
        <v>0</v>
      </c>
      <c r="C152" s="93">
        <v>2131284</v>
      </c>
      <c r="D152" s="93">
        <v>2131284</v>
      </c>
      <c r="E152" s="93">
        <v>0</v>
      </c>
      <c r="F152" s="18">
        <f t="shared" si="4"/>
        <v>-2131284</v>
      </c>
      <c r="G152" s="19">
        <f t="shared" si="9"/>
        <v>0</v>
      </c>
      <c r="H152" s="109"/>
      <c r="I152" s="20">
        <f t="shared" si="6"/>
        <v>-2131284</v>
      </c>
      <c r="J152" s="21">
        <f t="shared" si="7"/>
        <v>0</v>
      </c>
    </row>
    <row r="153" spans="1:10" ht="42" customHeight="1">
      <c r="A153" s="125" t="s">
        <v>30</v>
      </c>
      <c r="B153" s="126">
        <f>B154+B155+B156+B157+B158+B159+B160+B161+B163+B164+B165+B166+B167+B168+B169+B162</f>
        <v>59912100</v>
      </c>
      <c r="C153" s="126">
        <f>C154+C155+C156+C157+C158+C159+C160+C161+C163+C164+C165+C166+C167+C168+C169+C162</f>
        <v>63521225.839999996</v>
      </c>
      <c r="D153" s="126">
        <f>D154+D155+D156+D157+D158+D159+D160+D161+D163+D164+D165+D166+D167+D168+D169+D162</f>
        <v>60940605.839999996</v>
      </c>
      <c r="E153" s="126">
        <f>E154+E155+E156+E157+E158+E159+E160+E161+E163+E164+E165+E166+E167+E168+E169+E162</f>
        <v>38217949.620000005</v>
      </c>
      <c r="F153" s="98">
        <f t="shared" si="4"/>
        <v>-22722656.21999999</v>
      </c>
      <c r="G153" s="99">
        <f t="shared" si="9"/>
        <v>0.6271343891844711</v>
      </c>
      <c r="H153" s="131"/>
      <c r="I153" s="101">
        <f t="shared" si="6"/>
        <v>-25303276.21999999</v>
      </c>
      <c r="J153" s="102">
        <f t="shared" si="7"/>
        <v>0.6016563615485795</v>
      </c>
    </row>
    <row r="154" spans="1:10" ht="60" customHeight="1">
      <c r="A154" s="31" t="s">
        <v>149</v>
      </c>
      <c r="B154" s="93">
        <v>0</v>
      </c>
      <c r="C154" s="93">
        <v>4845.29</v>
      </c>
      <c r="D154" s="93">
        <v>4845.29</v>
      </c>
      <c r="E154" s="93">
        <v>0</v>
      </c>
      <c r="F154" s="18">
        <f t="shared" si="4"/>
        <v>-4845.29</v>
      </c>
      <c r="G154" s="19">
        <f t="shared" si="9"/>
        <v>0</v>
      </c>
      <c r="H154" s="109"/>
      <c r="I154" s="20">
        <f t="shared" si="6"/>
        <v>-4845.29</v>
      </c>
      <c r="J154" s="21">
        <f t="shared" si="7"/>
        <v>0</v>
      </c>
    </row>
    <row r="155" spans="1:10" ht="35.25" customHeight="1">
      <c r="A155" s="30" t="s">
        <v>166</v>
      </c>
      <c r="B155" s="93">
        <v>1852492</v>
      </c>
      <c r="C155" s="93">
        <v>486332</v>
      </c>
      <c r="D155" s="93">
        <v>486332</v>
      </c>
      <c r="E155" s="93">
        <v>229257.1</v>
      </c>
      <c r="F155" s="18">
        <f t="shared" si="4"/>
        <v>-257074.9</v>
      </c>
      <c r="G155" s="19">
        <f t="shared" si="9"/>
        <v>0.4714004013719023</v>
      </c>
      <c r="H155" s="110"/>
      <c r="I155" s="20">
        <f t="shared" si="6"/>
        <v>-257074.9</v>
      </c>
      <c r="J155" s="21">
        <f t="shared" si="7"/>
        <v>0.4714004013719023</v>
      </c>
    </row>
    <row r="156" spans="1:10" ht="54" customHeight="1">
      <c r="A156" s="30" t="s">
        <v>162</v>
      </c>
      <c r="B156" s="93">
        <v>170000</v>
      </c>
      <c r="C156" s="93">
        <v>2792952</v>
      </c>
      <c r="D156" s="93">
        <v>2493452</v>
      </c>
      <c r="E156" s="93">
        <v>261327</v>
      </c>
      <c r="F156" s="18">
        <f aca="true" t="shared" si="10" ref="F156:F175">E156-D156</f>
        <v>-2232125</v>
      </c>
      <c r="G156" s="19">
        <f t="shared" si="9"/>
        <v>0.10480530605762614</v>
      </c>
      <c r="H156" s="110"/>
      <c r="I156" s="20">
        <f aca="true" t="shared" si="11" ref="I156:I175">E156-C156</f>
        <v>-2531625</v>
      </c>
      <c r="J156" s="21">
        <f aca="true" t="shared" si="12" ref="J156:J175">E156/C156</f>
        <v>0.09356659190705748</v>
      </c>
    </row>
    <row r="157" spans="1:10" ht="59.25" customHeight="1">
      <c r="A157" s="30" t="s">
        <v>163</v>
      </c>
      <c r="B157" s="93">
        <f>74500+409000</f>
        <v>483500</v>
      </c>
      <c r="C157" s="93">
        <v>447192</v>
      </c>
      <c r="D157" s="93">
        <v>447192</v>
      </c>
      <c r="E157" s="93">
        <v>368940.07</v>
      </c>
      <c r="F157" s="18">
        <f t="shared" si="10"/>
        <v>-78251.93</v>
      </c>
      <c r="G157" s="19">
        <f t="shared" si="9"/>
        <v>0.8250149152936547</v>
      </c>
      <c r="H157" s="110"/>
      <c r="I157" s="20">
        <f t="shared" si="11"/>
        <v>-78251.93</v>
      </c>
      <c r="J157" s="21">
        <f t="shared" si="12"/>
        <v>0.8250149152936547</v>
      </c>
    </row>
    <row r="158" spans="1:10" ht="54" customHeight="1">
      <c r="A158" s="30" t="s">
        <v>110</v>
      </c>
      <c r="B158" s="93">
        <v>2900000</v>
      </c>
      <c r="C158" s="93">
        <v>1361775</v>
      </c>
      <c r="D158" s="93">
        <v>1361775</v>
      </c>
      <c r="E158" s="93">
        <v>1259238.2</v>
      </c>
      <c r="F158" s="18">
        <f t="shared" si="10"/>
        <v>-102536.80000000005</v>
      </c>
      <c r="G158" s="19">
        <f t="shared" si="9"/>
        <v>0.9247035670356704</v>
      </c>
      <c r="H158" s="110"/>
      <c r="I158" s="20">
        <f t="shared" si="11"/>
        <v>-102536.80000000005</v>
      </c>
      <c r="J158" s="21">
        <f t="shared" si="12"/>
        <v>0.9247035670356704</v>
      </c>
    </row>
    <row r="159" spans="1:10" ht="57.75" customHeight="1">
      <c r="A159" s="30" t="s">
        <v>129</v>
      </c>
      <c r="B159" s="93">
        <v>26875082</v>
      </c>
      <c r="C159" s="93">
        <v>12038259</v>
      </c>
      <c r="D159" s="93">
        <v>10889259</v>
      </c>
      <c r="E159" s="93">
        <v>7252176.46</v>
      </c>
      <c r="F159" s="18">
        <f t="shared" si="10"/>
        <v>-3637082.54</v>
      </c>
      <c r="G159" s="19">
        <f t="shared" si="9"/>
        <v>0.665993568524727</v>
      </c>
      <c r="H159" s="110"/>
      <c r="I159" s="20">
        <f t="shared" si="11"/>
        <v>-4786082.54</v>
      </c>
      <c r="J159" s="21">
        <f t="shared" si="12"/>
        <v>0.6024273493368102</v>
      </c>
    </row>
    <row r="160" spans="1:10" ht="58.5" customHeight="1">
      <c r="A160" s="30" t="s">
        <v>130</v>
      </c>
      <c r="B160" s="93">
        <v>150000</v>
      </c>
      <c r="C160" s="93">
        <v>204400</v>
      </c>
      <c r="D160" s="93">
        <v>204400</v>
      </c>
      <c r="E160" s="93">
        <v>175550</v>
      </c>
      <c r="F160" s="18">
        <f t="shared" si="10"/>
        <v>-28850</v>
      </c>
      <c r="G160" s="19">
        <f t="shared" si="9"/>
        <v>0.8588551859099804</v>
      </c>
      <c r="H160" s="110"/>
      <c r="I160" s="20">
        <f t="shared" si="11"/>
        <v>-28850</v>
      </c>
      <c r="J160" s="21">
        <f t="shared" si="12"/>
        <v>0.8588551859099804</v>
      </c>
    </row>
    <row r="161" spans="1:10" ht="75" customHeight="1">
      <c r="A161" s="30" t="s">
        <v>131</v>
      </c>
      <c r="B161" s="93">
        <v>500000</v>
      </c>
      <c r="C161" s="93">
        <v>150000</v>
      </c>
      <c r="D161" s="93">
        <v>150000</v>
      </c>
      <c r="E161" s="93">
        <v>46937.34</v>
      </c>
      <c r="F161" s="18">
        <f t="shared" si="10"/>
        <v>-103062.66</v>
      </c>
      <c r="G161" s="19">
        <f t="shared" si="9"/>
        <v>0.31291559999999996</v>
      </c>
      <c r="H161" s="110"/>
      <c r="I161" s="20">
        <f t="shared" si="11"/>
        <v>-103062.66</v>
      </c>
      <c r="J161" s="21">
        <f t="shared" si="12"/>
        <v>0.31291559999999996</v>
      </c>
    </row>
    <row r="162" spans="1:10" ht="108" customHeight="1">
      <c r="A162" s="30" t="s">
        <v>170</v>
      </c>
      <c r="B162" s="93">
        <v>0</v>
      </c>
      <c r="C162" s="93">
        <v>2000000</v>
      </c>
      <c r="D162" s="93">
        <v>957000</v>
      </c>
      <c r="E162" s="93">
        <v>0</v>
      </c>
      <c r="F162" s="18">
        <f t="shared" si="10"/>
        <v>-957000</v>
      </c>
      <c r="G162" s="19">
        <f t="shared" si="9"/>
        <v>0</v>
      </c>
      <c r="H162" s="110"/>
      <c r="I162" s="20">
        <f t="shared" si="11"/>
        <v>-2000000</v>
      </c>
      <c r="J162" s="21">
        <f t="shared" si="12"/>
        <v>0</v>
      </c>
    </row>
    <row r="163" spans="1:10" ht="104.25" customHeight="1">
      <c r="A163" s="30" t="s">
        <v>132</v>
      </c>
      <c r="B163" s="93">
        <v>4422935</v>
      </c>
      <c r="C163" s="93">
        <v>7676991</v>
      </c>
      <c r="D163" s="93">
        <v>7676991</v>
      </c>
      <c r="E163" s="93">
        <v>6890358.79</v>
      </c>
      <c r="F163" s="18">
        <f t="shared" si="10"/>
        <v>-786632.21</v>
      </c>
      <c r="G163" s="19">
        <f t="shared" si="9"/>
        <v>0.8975337850467716</v>
      </c>
      <c r="H163" s="110"/>
      <c r="I163" s="20">
        <f t="shared" si="11"/>
        <v>-786632.21</v>
      </c>
      <c r="J163" s="21">
        <f t="shared" si="12"/>
        <v>0.8975337850467716</v>
      </c>
    </row>
    <row r="164" spans="1:10" ht="85.5" customHeight="1">
      <c r="A164" s="30" t="s">
        <v>111</v>
      </c>
      <c r="B164" s="93">
        <v>15857591</v>
      </c>
      <c r="C164" s="93">
        <v>26535775.25</v>
      </c>
      <c r="D164" s="93">
        <v>26535775.25</v>
      </c>
      <c r="E164" s="93">
        <v>13398363.36</v>
      </c>
      <c r="F164" s="18">
        <f t="shared" si="10"/>
        <v>-13137411.89</v>
      </c>
      <c r="G164" s="19">
        <f t="shared" si="9"/>
        <v>0.5049169746793057</v>
      </c>
      <c r="H164" s="110"/>
      <c r="I164" s="20">
        <f t="shared" si="11"/>
        <v>-13137411.89</v>
      </c>
      <c r="J164" s="21">
        <f t="shared" si="12"/>
        <v>0.5049169746793057</v>
      </c>
    </row>
    <row r="165" spans="1:10" ht="39.75" customHeight="1">
      <c r="A165" s="30" t="s">
        <v>112</v>
      </c>
      <c r="B165" s="93">
        <f>1484800+220400+20300+40000+50000+30000</f>
        <v>1845500</v>
      </c>
      <c r="C165" s="93">
        <v>1184869</v>
      </c>
      <c r="D165" s="93">
        <v>1095749</v>
      </c>
      <c r="E165" s="93">
        <v>1100516.6</v>
      </c>
      <c r="F165" s="18">
        <f t="shared" si="10"/>
        <v>4767.600000000093</v>
      </c>
      <c r="G165" s="19">
        <f t="shared" si="9"/>
        <v>1.0043509964417034</v>
      </c>
      <c r="H165" s="110"/>
      <c r="I165" s="20">
        <f t="shared" si="11"/>
        <v>-84352.3999999999</v>
      </c>
      <c r="J165" s="21">
        <f t="shared" si="12"/>
        <v>0.9288086699879903</v>
      </c>
    </row>
    <row r="166" spans="1:10" ht="36" customHeight="1">
      <c r="A166" s="33" t="s">
        <v>164</v>
      </c>
      <c r="B166" s="95">
        <f>1240000</f>
        <v>1240000</v>
      </c>
      <c r="C166" s="95">
        <v>2554085.3</v>
      </c>
      <c r="D166" s="93">
        <v>2554085.3</v>
      </c>
      <c r="E166" s="93">
        <v>2554084.7</v>
      </c>
      <c r="F166" s="18">
        <f t="shared" si="10"/>
        <v>-0.599999999627471</v>
      </c>
      <c r="G166" s="19">
        <f t="shared" si="9"/>
        <v>0.9999997650822392</v>
      </c>
      <c r="H166" s="110"/>
      <c r="I166" s="20">
        <f t="shared" si="11"/>
        <v>-0.599999999627471</v>
      </c>
      <c r="J166" s="21">
        <f t="shared" si="12"/>
        <v>0.9999997650822392</v>
      </c>
    </row>
    <row r="167" spans="1:10" ht="67.5" customHeight="1">
      <c r="A167" s="33" t="s">
        <v>113</v>
      </c>
      <c r="B167" s="95">
        <v>20000</v>
      </c>
      <c r="C167" s="95">
        <v>50000</v>
      </c>
      <c r="D167" s="93">
        <v>50000</v>
      </c>
      <c r="E167" s="93">
        <v>17404</v>
      </c>
      <c r="F167" s="18">
        <f t="shared" si="10"/>
        <v>-32596</v>
      </c>
      <c r="G167" s="19">
        <f t="shared" si="9"/>
        <v>0.34808</v>
      </c>
      <c r="H167" s="110"/>
      <c r="I167" s="20">
        <f t="shared" si="11"/>
        <v>-32596</v>
      </c>
      <c r="J167" s="21">
        <f t="shared" si="12"/>
        <v>0.34808</v>
      </c>
    </row>
    <row r="168" spans="1:10" ht="35.25" customHeight="1">
      <c r="A168" s="33" t="s">
        <v>165</v>
      </c>
      <c r="B168" s="95">
        <v>3565000</v>
      </c>
      <c r="C168" s="93">
        <v>6033750</v>
      </c>
      <c r="D168" s="93">
        <v>6033750</v>
      </c>
      <c r="E168" s="93">
        <v>4663796</v>
      </c>
      <c r="F168" s="18">
        <f t="shared" si="10"/>
        <v>-1369954</v>
      </c>
      <c r="G168" s="19">
        <f t="shared" si="9"/>
        <v>0.7729514812512948</v>
      </c>
      <c r="H168" s="109"/>
      <c r="I168" s="20">
        <f t="shared" si="11"/>
        <v>-1369954</v>
      </c>
      <c r="J168" s="21">
        <f t="shared" si="12"/>
        <v>0.7729514812512948</v>
      </c>
    </row>
    <row r="169" spans="1:10" ht="52.5" customHeight="1">
      <c r="A169" s="33" t="s">
        <v>133</v>
      </c>
      <c r="B169" s="95">
        <v>30000</v>
      </c>
      <c r="C169" s="93">
        <v>0</v>
      </c>
      <c r="D169" s="93">
        <v>0</v>
      </c>
      <c r="E169" s="93">
        <v>0</v>
      </c>
      <c r="F169" s="18">
        <f t="shared" si="10"/>
        <v>0</v>
      </c>
      <c r="G169" s="19" t="e">
        <f aca="true" t="shared" si="13" ref="G169:G175">E169/D169</f>
        <v>#DIV/0!</v>
      </c>
      <c r="H169" s="109"/>
      <c r="I169" s="20">
        <f t="shared" si="11"/>
        <v>0</v>
      </c>
      <c r="J169" s="21" t="e">
        <f t="shared" si="12"/>
        <v>#DIV/0!</v>
      </c>
    </row>
    <row r="170" spans="1:10" ht="52.5" customHeight="1">
      <c r="A170" s="125" t="s">
        <v>26</v>
      </c>
      <c r="B170" s="126">
        <f>B172+B174+B171+B173</f>
        <v>710000</v>
      </c>
      <c r="C170" s="126">
        <f>C172+C174+C171+C173</f>
        <v>1279811.15</v>
      </c>
      <c r="D170" s="126">
        <f>D172+D174+D171+D173</f>
        <v>1233111.15</v>
      </c>
      <c r="E170" s="126">
        <f>E172+E174+E171+E173</f>
        <v>590175.18</v>
      </c>
      <c r="F170" s="98">
        <f t="shared" si="10"/>
        <v>-642935.9699999999</v>
      </c>
      <c r="G170" s="99">
        <f t="shared" si="13"/>
        <v>0.47860663655502594</v>
      </c>
      <c r="H170" s="129"/>
      <c r="I170" s="101">
        <f t="shared" si="11"/>
        <v>-689635.9699999999</v>
      </c>
      <c r="J170" s="102">
        <f t="shared" si="12"/>
        <v>0.461142395891769</v>
      </c>
    </row>
    <row r="171" spans="1:10" ht="69" customHeight="1">
      <c r="A171" s="31" t="s">
        <v>167</v>
      </c>
      <c r="B171" s="93">
        <v>0</v>
      </c>
      <c r="C171" s="93">
        <v>47685</v>
      </c>
      <c r="D171" s="93">
        <v>47685</v>
      </c>
      <c r="E171" s="93">
        <v>47685</v>
      </c>
      <c r="F171" s="18">
        <f t="shared" si="10"/>
        <v>0</v>
      </c>
      <c r="G171" s="19">
        <f t="shared" si="13"/>
        <v>1</v>
      </c>
      <c r="H171" s="110"/>
      <c r="I171" s="20">
        <f t="shared" si="11"/>
        <v>0</v>
      </c>
      <c r="J171" s="21">
        <f t="shared" si="12"/>
        <v>1</v>
      </c>
    </row>
    <row r="172" spans="1:10" ht="58.5" customHeight="1">
      <c r="A172" s="30" t="s">
        <v>134</v>
      </c>
      <c r="B172" s="93">
        <v>560000</v>
      </c>
      <c r="C172" s="93">
        <v>967126.15</v>
      </c>
      <c r="D172" s="93">
        <v>920426.15</v>
      </c>
      <c r="E172" s="93">
        <v>542490.18</v>
      </c>
      <c r="F172" s="18">
        <f t="shared" si="10"/>
        <v>-377935.97</v>
      </c>
      <c r="G172" s="19">
        <f t="shared" si="13"/>
        <v>0.5893902297321736</v>
      </c>
      <c r="H172" s="109"/>
      <c r="I172" s="20">
        <f t="shared" si="11"/>
        <v>-424635.97</v>
      </c>
      <c r="J172" s="21">
        <f t="shared" si="12"/>
        <v>0.5609301123746887</v>
      </c>
    </row>
    <row r="173" spans="1:10" ht="58.5" customHeight="1">
      <c r="A173" s="30" t="s">
        <v>177</v>
      </c>
      <c r="B173" s="93">
        <v>0</v>
      </c>
      <c r="C173" s="93">
        <v>265000</v>
      </c>
      <c r="D173" s="93">
        <v>265000</v>
      </c>
      <c r="E173" s="93">
        <v>0</v>
      </c>
      <c r="F173" s="18">
        <f t="shared" si="10"/>
        <v>-265000</v>
      </c>
      <c r="G173" s="19">
        <f t="shared" si="13"/>
        <v>0</v>
      </c>
      <c r="H173" s="109"/>
      <c r="I173" s="20">
        <f t="shared" si="11"/>
        <v>-265000</v>
      </c>
      <c r="J173" s="21">
        <f t="shared" si="12"/>
        <v>0</v>
      </c>
    </row>
    <row r="174" spans="1:10" ht="63" customHeight="1">
      <c r="A174" s="30" t="s">
        <v>114</v>
      </c>
      <c r="B174" s="93">
        <v>150000</v>
      </c>
      <c r="C174" s="93">
        <v>0</v>
      </c>
      <c r="D174" s="93">
        <v>0</v>
      </c>
      <c r="E174" s="93">
        <v>0</v>
      </c>
      <c r="F174" s="18">
        <f t="shared" si="10"/>
        <v>0</v>
      </c>
      <c r="G174" s="19">
        <v>0</v>
      </c>
      <c r="H174" s="109"/>
      <c r="I174" s="20">
        <f t="shared" si="11"/>
        <v>0</v>
      </c>
      <c r="J174" s="21">
        <v>0</v>
      </c>
    </row>
    <row r="175" spans="1:10" s="43" customFormat="1" ht="43.5" customHeight="1">
      <c r="A175" s="120" t="s">
        <v>12</v>
      </c>
      <c r="B175" s="121">
        <f>B110+B111</f>
        <v>533609329.24</v>
      </c>
      <c r="C175" s="121">
        <f>C110+C111</f>
        <v>655985613.7700001</v>
      </c>
      <c r="D175" s="121">
        <f>D110+D111</f>
        <v>597043879.14</v>
      </c>
      <c r="E175" s="121">
        <f>E110+E111</f>
        <v>529245264.87000006</v>
      </c>
      <c r="F175" s="112">
        <f t="shared" si="10"/>
        <v>-67798614.26999992</v>
      </c>
      <c r="G175" s="113">
        <f t="shared" si="13"/>
        <v>0.8864428283434392</v>
      </c>
      <c r="H175" s="122"/>
      <c r="I175" s="114">
        <f t="shared" si="11"/>
        <v>-126740348.90000004</v>
      </c>
      <c r="J175" s="115">
        <f t="shared" si="12"/>
        <v>0.8067940115765444</v>
      </c>
    </row>
    <row r="176" spans="1:10" s="34" customFormat="1" ht="37.5" customHeight="1">
      <c r="A176" s="136" t="s">
        <v>109</v>
      </c>
      <c r="B176" s="136"/>
      <c r="C176" s="136"/>
      <c r="D176" s="136"/>
      <c r="E176" s="136"/>
      <c r="F176" s="136"/>
      <c r="G176" s="136"/>
      <c r="H176" s="136"/>
      <c r="I176" s="136"/>
      <c r="J176" s="136"/>
    </row>
    <row r="177" spans="1:10" ht="14.25" customHeight="1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</row>
    <row r="178" spans="1:10" ht="15">
      <c r="A178" s="35"/>
      <c r="B178" s="36"/>
      <c r="C178" s="36"/>
      <c r="D178" s="37"/>
      <c r="E178" s="38"/>
      <c r="F178" s="37"/>
      <c r="G178" s="35"/>
      <c r="H178" s="39"/>
      <c r="I178" s="39"/>
      <c r="J178" s="39"/>
    </row>
    <row r="179" spans="1:10" ht="15">
      <c r="A179" s="35"/>
      <c r="B179" s="36"/>
      <c r="C179" s="36"/>
      <c r="D179" s="37"/>
      <c r="E179" s="38"/>
      <c r="F179" s="37"/>
      <c r="G179" s="35"/>
      <c r="H179" s="39"/>
      <c r="I179" s="39"/>
      <c r="J179" s="39"/>
    </row>
    <row r="180" spans="1:10" ht="15">
      <c r="A180" s="35"/>
      <c r="B180" s="36"/>
      <c r="C180" s="36"/>
      <c r="D180" s="37"/>
      <c r="E180" s="38"/>
      <c r="F180" s="37"/>
      <c r="G180" s="35"/>
      <c r="H180" s="39"/>
      <c r="I180" s="39"/>
      <c r="J180" s="39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spans="1:7" ht="15">
      <c r="A7047" s="35"/>
      <c r="B7047" s="36"/>
      <c r="C7047" s="36"/>
      <c r="D7047" s="37"/>
      <c r="E7047" s="38"/>
      <c r="F7047" s="37"/>
      <c r="G7047" s="35"/>
    </row>
    <row r="7048" spans="1:7" ht="15">
      <c r="A7048" s="35"/>
      <c r="B7048" s="36"/>
      <c r="C7048" s="36"/>
      <c r="D7048" s="37"/>
      <c r="E7048" s="38"/>
      <c r="F7048" s="37"/>
      <c r="G7048" s="35"/>
    </row>
    <row r="7049" spans="1:7" ht="15">
      <c r="A7049" s="35"/>
      <c r="B7049" s="36"/>
      <c r="C7049" s="36"/>
      <c r="D7049" s="37"/>
      <c r="E7049" s="38"/>
      <c r="F7049" s="37"/>
      <c r="G7049" s="35"/>
    </row>
    <row r="7050" spans="1:7" ht="15">
      <c r="A7050" s="35"/>
      <c r="B7050" s="36"/>
      <c r="C7050" s="36"/>
      <c r="D7050" s="37"/>
      <c r="E7050" s="38"/>
      <c r="F7050" s="37"/>
      <c r="G7050" s="35"/>
    </row>
    <row r="7051" spans="1:7" ht="15">
      <c r="A7051" s="35"/>
      <c r="B7051" s="36"/>
      <c r="C7051" s="36"/>
      <c r="D7051" s="37"/>
      <c r="E7051" s="38"/>
      <c r="F7051" s="37"/>
      <c r="G7051" s="35"/>
    </row>
    <row r="7052" spans="1:7" ht="15">
      <c r="A7052" s="35"/>
      <c r="B7052" s="36"/>
      <c r="C7052" s="36"/>
      <c r="D7052" s="37"/>
      <c r="E7052" s="38"/>
      <c r="F7052" s="37"/>
      <c r="G7052" s="35"/>
    </row>
    <row r="7053" spans="1:7" ht="15">
      <c r="A7053" s="35"/>
      <c r="B7053" s="36"/>
      <c r="C7053" s="36"/>
      <c r="D7053" s="37"/>
      <c r="E7053" s="38"/>
      <c r="F7053" s="37"/>
      <c r="G7053" s="35"/>
    </row>
    <row r="7054" spans="1:7" ht="15">
      <c r="A7054" s="35"/>
      <c r="B7054" s="36"/>
      <c r="C7054" s="36"/>
      <c r="D7054" s="37"/>
      <c r="E7054" s="38"/>
      <c r="F7054" s="37"/>
      <c r="G7054" s="35"/>
    </row>
    <row r="7055" spans="1:7" ht="15">
      <c r="A7055" s="35"/>
      <c r="B7055" s="36"/>
      <c r="C7055" s="36"/>
      <c r="D7055" s="37"/>
      <c r="E7055" s="38"/>
      <c r="F7055" s="37"/>
      <c r="G7055" s="35"/>
    </row>
    <row r="7056" spans="1:7" ht="15">
      <c r="A7056" s="35"/>
      <c r="B7056" s="36"/>
      <c r="C7056" s="36"/>
      <c r="D7056" s="37"/>
      <c r="E7056" s="38"/>
      <c r="F7056" s="37"/>
      <c r="G7056" s="35"/>
    </row>
    <row r="7057" spans="1:7" ht="15">
      <c r="A7057" s="35"/>
      <c r="B7057" s="36"/>
      <c r="C7057" s="36"/>
      <c r="D7057" s="37"/>
      <c r="E7057" s="38"/>
      <c r="F7057" s="37"/>
      <c r="G7057" s="35"/>
    </row>
    <row r="7058" spans="1:7" ht="15">
      <c r="A7058" s="35"/>
      <c r="B7058" s="36"/>
      <c r="C7058" s="36"/>
      <c r="D7058" s="37"/>
      <c r="E7058" s="38"/>
      <c r="F7058" s="37"/>
      <c r="G7058" s="35"/>
    </row>
    <row r="7059" spans="1:7" ht="15">
      <c r="A7059" s="35"/>
      <c r="B7059" s="36"/>
      <c r="C7059" s="36"/>
      <c r="D7059" s="37"/>
      <c r="E7059" s="38"/>
      <c r="F7059" s="37"/>
      <c r="G7059" s="35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</sheetData>
  <sheetProtection/>
  <mergeCells count="10">
    <mergeCell ref="A1:J1"/>
    <mergeCell ref="F3:G3"/>
    <mergeCell ref="I3:J3"/>
    <mergeCell ref="A2:J2"/>
    <mergeCell ref="A176:J177"/>
    <mergeCell ref="A3:A4"/>
    <mergeCell ref="B3:B4"/>
    <mergeCell ref="C3:C4"/>
    <mergeCell ref="D3:D4"/>
    <mergeCell ref="E3:E4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0" r:id="rId1"/>
  <rowBreaks count="6" manualBreakCount="6">
    <brk id="34" max="9" man="1"/>
    <brk id="56" max="9" man="1"/>
    <brk id="75" max="9" man="1"/>
    <brk id="101" max="9" man="1"/>
    <brk id="125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2021-11-02T07:13:57Z</cp:lastPrinted>
  <dcterms:created xsi:type="dcterms:W3CDTF">2006-09-07T13:25:24Z</dcterms:created>
  <dcterms:modified xsi:type="dcterms:W3CDTF">2021-12-10T09:28:31Z</dcterms:modified>
  <cp:category/>
  <cp:version/>
  <cp:contentType/>
  <cp:contentStatus/>
</cp:coreProperties>
</file>