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2" sheetId="1" r:id="rId1"/>
  </sheets>
  <definedNames>
    <definedName name="_xlnm.Print_Area" localSheetId="0">'2022'!$A$1:$J$140</definedName>
  </definedNames>
  <calcPr fullCalcOnLoad="1"/>
</workbook>
</file>

<file path=xl/sharedStrings.xml><?xml version="1.0" encoding="utf-8"?>
<sst xmlns="http://schemas.openxmlformats.org/spreadsheetml/2006/main" count="153" uniqueCount="146">
  <si>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</si>
  <si>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</si>
  <si>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</si>
  <si>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</si>
  <si>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</si>
  <si>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</si>
  <si>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</si>
  <si>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</si>
  <si>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</si>
  <si>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</si>
  <si>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</si>
  <si>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</si>
  <si>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</si>
  <si>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</si>
  <si>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</si>
  <si>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</si>
  <si>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</si>
  <si>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</si>
  <si>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</si>
  <si>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</si>
  <si>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</si>
  <si>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</si>
  <si>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</si>
  <si>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</si>
  <si>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</si>
  <si>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</si>
  <si>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</si>
  <si>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</si>
  <si>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</si>
  <si>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</si>
  <si>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</si>
  <si>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</si>
  <si>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</si>
  <si>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</si>
  <si>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Начальник фінансового управління                                                                              Людмила ПИСАРЕНКО</t>
  </si>
  <si>
    <t>6000 Житлово - комунальне господарство</t>
  </si>
  <si>
    <t>3719770 Інші субвенції з місцевого бюджету</t>
  </si>
  <si>
    <t xml:space="preserve">Інформація </t>
  </si>
  <si>
    <t>Затверджений  план на 2022р.</t>
  </si>
  <si>
    <t>0218410 Фінансова підтримка засобів масової інформації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</si>
  <si>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</si>
  <si>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</si>
  <si>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</si>
  <si>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</si>
  <si>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</si>
  <si>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</si>
  <si>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</si>
  <si>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</si>
  <si>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</si>
  <si>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</si>
  <si>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</si>
  <si>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</si>
  <si>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</si>
  <si>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</si>
  <si>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</si>
  <si>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</si>
  <si>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</si>
  <si>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</si>
  <si>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</si>
  <si>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</si>
  <si>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</si>
  <si>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</si>
  <si>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</si>
  <si>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</si>
  <si>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</si>
  <si>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</si>
  <si>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</si>
  <si>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</si>
  <si>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</si>
  <si>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</si>
  <si>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</si>
  <si>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</si>
  <si>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</si>
  <si>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</si>
  <si>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</si>
  <si>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</si>
  <si>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</si>
  <si>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</si>
  <si>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</si>
  <si>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</si>
  <si>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0213124 </t>
    </r>
    <r>
      <rPr>
        <sz val="14"/>
        <rFont val="Times New Roman"/>
        <family val="1"/>
      </rPr>
  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</si>
  <si>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</si>
  <si>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</si>
  <si>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</si>
  <si>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</si>
  <si>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</si>
  <si>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</si>
  <si>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</si>
  <si>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</si>
  <si>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</si>
  <si>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</si>
  <si>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</si>
  <si>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</si>
  <si>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</si>
  <si>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</si>
  <si>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</si>
  <si>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</si>
  <si>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</si>
  <si>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</si>
  <si>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</si>
  <si>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</si>
  <si>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</si>
  <si>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</si>
  <si>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</si>
  <si>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</si>
  <si>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</si>
  <si>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</si>
  <si>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</si>
  <si>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</si>
  <si>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</si>
  <si>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</si>
  <si>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</si>
  <si>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</si>
  <si>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</si>
  <si>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</si>
  <si>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</si>
  <si>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4"/>
        <rFont val="Times New Roman"/>
        <family val="1"/>
      </rPr>
      <t xml:space="preserve">0218410 </t>
    </r>
    <r>
      <rPr>
        <sz val="14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</si>
  <si>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</si>
  <si>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</si>
  <si>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</si>
  <si>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</si>
  <si>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</si>
  <si>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</si>
  <si>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</si>
  <si>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0213133 </t>
    </r>
    <r>
      <rPr>
        <sz val="14"/>
        <rFont val="Times New Roman"/>
        <family val="1"/>
      </rPr>
      <t>Інші заходи та закдади  молодіжної політики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</si>
  <si>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</si>
  <si>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</si>
  <si>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</si>
  <si>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</si>
  <si>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</si>
  <si>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</si>
  <si>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</si>
  <si>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</si>
  <si>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0217350</t>
    </r>
    <r>
      <rPr>
        <sz val="14"/>
        <rFont val="Times New Roman"/>
        <family val="1"/>
      </rPr>
      <t xml:space="preserve"> Розроблення схем планування та забудови територій ( містобудівної документації)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</si>
  <si>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</si>
  <si>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</si>
  <si>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3117650 </t>
    </r>
    <r>
      <rPr>
        <sz val="14"/>
        <rFont val="Times New Roman"/>
        <family val="1"/>
      </rPr>
      <t>Проведення експертної грошової оцінки земельної ділянки чиправа на неї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</si>
  <si>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</si>
  <si>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</si>
  <si>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</si>
  <si>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</si>
  <si>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</si>
  <si>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</si>
  <si>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січень -лютий 2022 рік</t>
  </si>
  <si>
    <t xml:space="preserve">План на 01.03.2022    </t>
  </si>
  <si>
    <t>Касові видатки на 01.03.2022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</si>
</sst>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04"/>
  <sheetViews>
    <sheetView tabSelected="1" view="pageBreakPreview" zoomScale="66" zoomScaleNormal="107" zoomScaleSheetLayoutView="66" zoomScalePageLayoutView="0" workbookViewId="0" topLeftCell="A1">
      <pane xSplit="1" ySplit="5" topLeftCell="B1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39" sqref="E139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7.1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6384" width="9.125" style="1" customWidth="1"/>
  </cols>
  <sheetData>
    <row r="1" spans="1:10" s="5" customFormat="1" ht="25.5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s="6" customFormat="1" ht="42" customHeight="1">
      <c r="A2" s="128" t="s">
        <v>143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s="8" customFormat="1" ht="44.25" customHeight="1">
      <c r="A3" s="130"/>
      <c r="B3" s="132" t="s">
        <v>38</v>
      </c>
      <c r="C3" s="132" t="s">
        <v>33</v>
      </c>
      <c r="D3" s="134" t="s">
        <v>144</v>
      </c>
      <c r="E3" s="136" t="s">
        <v>145</v>
      </c>
      <c r="F3" s="126" t="s">
        <v>0</v>
      </c>
      <c r="G3" s="127"/>
      <c r="H3" s="7" t="s">
        <v>1</v>
      </c>
      <c r="I3" s="126" t="s">
        <v>2</v>
      </c>
      <c r="J3" s="127"/>
    </row>
    <row r="4" spans="1:10" s="8" customFormat="1" ht="32.25" customHeight="1">
      <c r="A4" s="131"/>
      <c r="B4" s="133"/>
      <c r="C4" s="133"/>
      <c r="D4" s="135"/>
      <c r="E4" s="137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76814037</v>
      </c>
      <c r="C6" s="36">
        <f>C7+C16</f>
        <v>76814037</v>
      </c>
      <c r="D6" s="36">
        <f>D7+D16</f>
        <v>18393426</v>
      </c>
      <c r="E6" s="36">
        <f>E7+E16</f>
        <v>12237979.170000002</v>
      </c>
      <c r="F6" s="37">
        <f aca="true" t="shared" si="0" ref="F6:F70">E6-D6</f>
        <v>-6155446.829999998</v>
      </c>
      <c r="G6" s="38">
        <f aca="true" t="shared" si="1" ref="G6:G70">E6/D6</f>
        <v>0.665345279884237</v>
      </c>
      <c r="H6" s="39" t="e">
        <f>E6-#REF!</f>
        <v>#REF!</v>
      </c>
      <c r="I6" s="40">
        <f aca="true" t="shared" si="2" ref="I6:I70">E6-C6</f>
        <v>-64576057.83</v>
      </c>
      <c r="J6" s="41">
        <f aca="true" t="shared" si="3" ref="J6:J70">E6/C6</f>
        <v>0.15931956772432104</v>
      </c>
    </row>
    <row r="7" spans="1:10" s="29" customFormat="1" ht="35.25" customHeight="1">
      <c r="A7" s="42" t="s">
        <v>23</v>
      </c>
      <c r="B7" s="43">
        <f>B8+B15+B11+B9+B12+B13+B10+B14</f>
        <v>74216237</v>
      </c>
      <c r="C7" s="43">
        <f>C8+C15+C11+C9+C12+C13+C10+C14</f>
        <v>74216237</v>
      </c>
      <c r="D7" s="43">
        <f>D8+D15+D11+D9+D12+D13+D10+D14</f>
        <v>18029976</v>
      </c>
      <c r="E7" s="43">
        <f>E8+E15+E11+E9+E12+E13+E10+E14</f>
        <v>12125764.650000002</v>
      </c>
      <c r="F7" s="43">
        <f t="shared" si="0"/>
        <v>-5904211.349999998</v>
      </c>
      <c r="G7" s="44">
        <f t="shared" si="1"/>
        <v>0.6725335990463882</v>
      </c>
      <c r="H7" s="45" t="e">
        <f>E7-#REF!</f>
        <v>#REF!</v>
      </c>
      <c r="I7" s="46">
        <f t="shared" si="2"/>
        <v>-62090472.349999994</v>
      </c>
      <c r="J7" s="47">
        <f t="shared" si="3"/>
        <v>0.16338425579297428</v>
      </c>
    </row>
    <row r="8" spans="1:10" s="17" customFormat="1" ht="23.25" customHeight="1">
      <c r="A8" s="48" t="s">
        <v>40</v>
      </c>
      <c r="B8" s="49">
        <v>32442025</v>
      </c>
      <c r="C8" s="50">
        <v>32442025</v>
      </c>
      <c r="D8" s="51">
        <v>7717200</v>
      </c>
      <c r="E8" s="52">
        <v>5368478.76</v>
      </c>
      <c r="F8" s="53">
        <f t="shared" si="0"/>
        <v>-2348721.24</v>
      </c>
      <c r="G8" s="54">
        <f t="shared" si="1"/>
        <v>0.6956511118022081</v>
      </c>
      <c r="H8" s="55" t="e">
        <f>E8-#REF!</f>
        <v>#REF!</v>
      </c>
      <c r="I8" s="56">
        <f t="shared" si="2"/>
        <v>-27073546.240000002</v>
      </c>
      <c r="J8" s="57">
        <f t="shared" si="3"/>
        <v>0.1654791511935522</v>
      </c>
    </row>
    <row r="9" spans="1:10" s="17" customFormat="1" ht="23.25" customHeight="1">
      <c r="A9" s="48" t="s">
        <v>41</v>
      </c>
      <c r="B9" s="49">
        <v>2406850</v>
      </c>
      <c r="C9" s="50">
        <v>2406850</v>
      </c>
      <c r="D9" s="58">
        <v>549270</v>
      </c>
      <c r="E9" s="59">
        <v>319742.36</v>
      </c>
      <c r="F9" s="53">
        <f t="shared" si="0"/>
        <v>-229527.64</v>
      </c>
      <c r="G9" s="54">
        <f t="shared" si="1"/>
        <v>0.5821223806142698</v>
      </c>
      <c r="H9" s="55" t="e">
        <f>E9-#REF!</f>
        <v>#REF!</v>
      </c>
      <c r="I9" s="56">
        <f t="shared" si="2"/>
        <v>-2087107.6400000001</v>
      </c>
      <c r="J9" s="57">
        <f t="shared" si="3"/>
        <v>0.13284681637825374</v>
      </c>
    </row>
    <row r="10" spans="1:10" s="17" customFormat="1" ht="23.25" customHeight="1">
      <c r="A10" s="48" t="s">
        <v>42</v>
      </c>
      <c r="B10" s="49">
        <v>17890000</v>
      </c>
      <c r="C10" s="50">
        <v>17890000</v>
      </c>
      <c r="D10" s="60">
        <v>5109560</v>
      </c>
      <c r="E10" s="61">
        <v>3332248.44</v>
      </c>
      <c r="F10" s="53">
        <f t="shared" si="0"/>
        <v>-1777311.56</v>
      </c>
      <c r="G10" s="54">
        <f t="shared" si="1"/>
        <v>0.652159567555719</v>
      </c>
      <c r="H10" s="55" t="e">
        <f>E10-#REF!</f>
        <v>#REF!</v>
      </c>
      <c r="I10" s="56">
        <f t="shared" si="2"/>
        <v>-14557751.56</v>
      </c>
      <c r="J10" s="57">
        <f t="shared" si="3"/>
        <v>0.18626318837339295</v>
      </c>
    </row>
    <row r="11" spans="1:10" s="17" customFormat="1" ht="23.25" customHeight="1">
      <c r="A11" s="48" t="s">
        <v>43</v>
      </c>
      <c r="B11" s="49">
        <v>2255300</v>
      </c>
      <c r="C11" s="50">
        <v>2255300</v>
      </c>
      <c r="D11" s="62">
        <v>438100</v>
      </c>
      <c r="E11" s="63">
        <v>299206.21</v>
      </c>
      <c r="F11" s="53">
        <f t="shared" si="0"/>
        <v>-138893.78999999998</v>
      </c>
      <c r="G11" s="54">
        <f t="shared" si="1"/>
        <v>0.682963273225291</v>
      </c>
      <c r="H11" s="55" t="e">
        <f>E11-#REF!</f>
        <v>#REF!</v>
      </c>
      <c r="I11" s="56">
        <f t="shared" si="2"/>
        <v>-1956093.79</v>
      </c>
      <c r="J11" s="57">
        <f t="shared" si="3"/>
        <v>0.13266803086063939</v>
      </c>
    </row>
    <row r="12" spans="1:10" s="17" customFormat="1" ht="35.25" customHeight="1">
      <c r="A12" s="48" t="s">
        <v>44</v>
      </c>
      <c r="B12" s="49">
        <v>1480700</v>
      </c>
      <c r="C12" s="50">
        <v>1480700</v>
      </c>
      <c r="D12" s="64">
        <v>353500</v>
      </c>
      <c r="E12" s="65">
        <v>232091.82</v>
      </c>
      <c r="F12" s="53">
        <f t="shared" si="0"/>
        <v>-121408.18</v>
      </c>
      <c r="G12" s="54">
        <f t="shared" si="1"/>
        <v>0.6565539462517681</v>
      </c>
      <c r="H12" s="55" t="e">
        <f>E12-#REF!</f>
        <v>#REF!</v>
      </c>
      <c r="I12" s="56">
        <f t="shared" si="2"/>
        <v>-1248608.18</v>
      </c>
      <c r="J12" s="57">
        <f t="shared" si="3"/>
        <v>0.1567446613088404</v>
      </c>
    </row>
    <row r="13" spans="1:10" s="17" customFormat="1" ht="23.25" customHeight="1">
      <c r="A13" s="48" t="s">
        <v>45</v>
      </c>
      <c r="B13" s="49">
        <v>6646480</v>
      </c>
      <c r="C13" s="50">
        <v>6646480</v>
      </c>
      <c r="D13" s="66">
        <v>1624754</v>
      </c>
      <c r="E13" s="67">
        <v>989311.07</v>
      </c>
      <c r="F13" s="53">
        <f t="shared" si="0"/>
        <v>-635442.93</v>
      </c>
      <c r="G13" s="54">
        <f t="shared" si="1"/>
        <v>0.6088989902471389</v>
      </c>
      <c r="H13" s="55" t="e">
        <f>E13-#REF!</f>
        <v>#REF!</v>
      </c>
      <c r="I13" s="56">
        <f t="shared" si="2"/>
        <v>-5657168.93</v>
      </c>
      <c r="J13" s="57">
        <f t="shared" si="3"/>
        <v>0.14884737033738157</v>
      </c>
    </row>
    <row r="14" spans="1:10" s="17" customFormat="1" ht="36" customHeight="1">
      <c r="A14" s="48" t="s">
        <v>46</v>
      </c>
      <c r="B14" s="49">
        <v>4310000</v>
      </c>
      <c r="C14" s="50">
        <v>4310000</v>
      </c>
      <c r="D14" s="66">
        <v>914154</v>
      </c>
      <c r="E14" s="67">
        <v>528009.88</v>
      </c>
      <c r="F14" s="53">
        <f t="shared" si="0"/>
        <v>-386144.12</v>
      </c>
      <c r="G14" s="54">
        <f t="shared" si="1"/>
        <v>0.5775940158879138</v>
      </c>
      <c r="H14" s="55" t="e">
        <f>E14-#REF!</f>
        <v>#REF!</v>
      </c>
      <c r="I14" s="56">
        <f t="shared" si="2"/>
        <v>-3781990.12</v>
      </c>
      <c r="J14" s="57">
        <f t="shared" si="3"/>
        <v>0.1225080928074246</v>
      </c>
    </row>
    <row r="15" spans="1:10" s="17" customFormat="1" ht="23.25" customHeight="1">
      <c r="A15" s="48" t="s">
        <v>47</v>
      </c>
      <c r="B15" s="49">
        <v>6784882</v>
      </c>
      <c r="C15" s="50">
        <v>6784882</v>
      </c>
      <c r="D15" s="68">
        <v>1323438</v>
      </c>
      <c r="E15" s="69">
        <v>1056676.11</v>
      </c>
      <c r="F15" s="53">
        <f t="shared" si="0"/>
        <v>-266761.8899999999</v>
      </c>
      <c r="G15" s="54">
        <f t="shared" si="1"/>
        <v>0.7984326504150554</v>
      </c>
      <c r="H15" s="55" t="e">
        <f>E15-#REF!</f>
        <v>#REF!</v>
      </c>
      <c r="I15" s="56">
        <f t="shared" si="2"/>
        <v>-5728205.89</v>
      </c>
      <c r="J15" s="57">
        <f t="shared" si="3"/>
        <v>0.15573979179004147</v>
      </c>
    </row>
    <row r="16" spans="1:10" s="29" customFormat="1" ht="37.5" customHeight="1">
      <c r="A16" s="42" t="s">
        <v>24</v>
      </c>
      <c r="B16" s="43">
        <f>B17+B19+B20+B21+B23+B18+B22</f>
        <v>2597800</v>
      </c>
      <c r="C16" s="43">
        <f>C17+C19+C20+C21+C23+C18+C22</f>
        <v>2597800</v>
      </c>
      <c r="D16" s="43">
        <f>D17+D19+D20+D21+D23+D18+D22</f>
        <v>363450</v>
      </c>
      <c r="E16" s="43">
        <f>E17+E19+E20+E21+E23+E18+E22</f>
        <v>112214.52</v>
      </c>
      <c r="F16" s="43">
        <f t="shared" si="0"/>
        <v>-251235.47999999998</v>
      </c>
      <c r="G16" s="44">
        <f t="shared" si="1"/>
        <v>0.3087481634337598</v>
      </c>
      <c r="H16" s="45"/>
      <c r="I16" s="46">
        <f t="shared" si="2"/>
        <v>-2485585.48</v>
      </c>
      <c r="J16" s="47">
        <f t="shared" si="3"/>
        <v>0.04319598121487413</v>
      </c>
    </row>
    <row r="17" spans="1:10" s="17" customFormat="1" ht="59.25" customHeight="1">
      <c r="A17" s="48" t="s">
        <v>48</v>
      </c>
      <c r="B17" s="49">
        <v>2235800</v>
      </c>
      <c r="C17" s="50">
        <v>2235800</v>
      </c>
      <c r="D17" s="51">
        <v>294300</v>
      </c>
      <c r="E17" s="52">
        <v>79999.88</v>
      </c>
      <c r="F17" s="53">
        <f t="shared" si="0"/>
        <v>-214300.12</v>
      </c>
      <c r="G17" s="54">
        <f t="shared" si="1"/>
        <v>0.2718310567448182</v>
      </c>
      <c r="H17" s="55"/>
      <c r="I17" s="56">
        <f t="shared" si="2"/>
        <v>-2155800.12</v>
      </c>
      <c r="J17" s="57">
        <f t="shared" si="3"/>
        <v>0.03578132212183559</v>
      </c>
    </row>
    <row r="18" spans="1:10" s="17" customFormat="1" ht="59.25" customHeight="1">
      <c r="A18" s="70" t="s">
        <v>49</v>
      </c>
      <c r="B18" s="49">
        <v>11000</v>
      </c>
      <c r="C18" s="50">
        <v>11000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-11000</v>
      </c>
      <c r="J18" s="57">
        <f t="shared" si="3"/>
        <v>0</v>
      </c>
    </row>
    <row r="19" spans="1:10" s="17" customFormat="1" ht="72" customHeight="1">
      <c r="A19" s="48" t="s">
        <v>140</v>
      </c>
      <c r="B19" s="49">
        <v>30000</v>
      </c>
      <c r="C19" s="50">
        <v>30000</v>
      </c>
      <c r="D19" s="60">
        <v>7500</v>
      </c>
      <c r="E19" s="61">
        <v>0</v>
      </c>
      <c r="F19" s="53">
        <f t="shared" si="0"/>
        <v>-7500</v>
      </c>
      <c r="G19" s="54">
        <f t="shared" si="1"/>
        <v>0</v>
      </c>
      <c r="H19" s="55"/>
      <c r="I19" s="56">
        <f t="shared" si="2"/>
        <v>-30000</v>
      </c>
      <c r="J19" s="57">
        <f t="shared" si="3"/>
        <v>0</v>
      </c>
    </row>
    <row r="20" spans="1:10" s="17" customFormat="1" ht="75" customHeight="1">
      <c r="A20" s="48" t="s">
        <v>141</v>
      </c>
      <c r="B20" s="49">
        <v>4000</v>
      </c>
      <c r="C20" s="50">
        <v>4000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-4000</v>
      </c>
      <c r="J20" s="57">
        <f t="shared" si="3"/>
        <v>0</v>
      </c>
    </row>
    <row r="21" spans="1:10" s="17" customFormat="1" ht="81" customHeight="1">
      <c r="A21" s="70" t="s">
        <v>50</v>
      </c>
      <c r="B21" s="49">
        <v>15000</v>
      </c>
      <c r="C21" s="50">
        <v>15000</v>
      </c>
      <c r="D21" s="66">
        <v>4000</v>
      </c>
      <c r="E21" s="67">
        <v>3023.64</v>
      </c>
      <c r="F21" s="53">
        <f t="shared" si="0"/>
        <v>-976.3600000000001</v>
      </c>
      <c r="G21" s="54">
        <f t="shared" si="1"/>
        <v>0.75591</v>
      </c>
      <c r="H21" s="55"/>
      <c r="I21" s="56">
        <f t="shared" si="2"/>
        <v>-11976.36</v>
      </c>
      <c r="J21" s="57">
        <f t="shared" si="3"/>
        <v>0.201576</v>
      </c>
    </row>
    <row r="22" spans="1:10" s="17" customFormat="1" ht="89.25" customHeight="1">
      <c r="A22" s="70" t="s">
        <v>51</v>
      </c>
      <c r="B22" s="49">
        <v>300000</v>
      </c>
      <c r="C22" s="50">
        <v>300000</v>
      </c>
      <c r="D22" s="66">
        <v>55650</v>
      </c>
      <c r="E22" s="67">
        <v>29191</v>
      </c>
      <c r="F22" s="53">
        <f t="shared" si="0"/>
        <v>-26459</v>
      </c>
      <c r="G22" s="54">
        <f t="shared" si="1"/>
        <v>0.5245462713387242</v>
      </c>
      <c r="H22" s="55"/>
      <c r="I22" s="56">
        <f t="shared" si="2"/>
        <v>-270809</v>
      </c>
      <c r="J22" s="57">
        <f t="shared" si="3"/>
        <v>0.09730333333333334</v>
      </c>
    </row>
    <row r="23" spans="1:10" s="17" customFormat="1" ht="74.25" customHeight="1">
      <c r="A23" s="70" t="s">
        <v>52</v>
      </c>
      <c r="B23" s="49">
        <v>2000</v>
      </c>
      <c r="C23" s="50">
        <v>2000</v>
      </c>
      <c r="D23" s="68">
        <v>2000</v>
      </c>
      <c r="E23" s="69">
        <v>0</v>
      </c>
      <c r="F23" s="53">
        <f t="shared" si="0"/>
        <v>-2000</v>
      </c>
      <c r="G23" s="54">
        <f t="shared" si="1"/>
        <v>0</v>
      </c>
      <c r="H23" s="55"/>
      <c r="I23" s="56">
        <f t="shared" si="2"/>
        <v>-2000</v>
      </c>
      <c r="J23" s="57">
        <f t="shared" si="3"/>
        <v>0</v>
      </c>
    </row>
    <row r="24" spans="1:10" s="30" customFormat="1" ht="30" customHeight="1">
      <c r="A24" s="71" t="s">
        <v>13</v>
      </c>
      <c r="B24" s="72">
        <f>SUM(B25:B36)</f>
        <v>276413442</v>
      </c>
      <c r="C24" s="72">
        <f>SUM(C25:C36)</f>
        <v>277387942</v>
      </c>
      <c r="D24" s="72">
        <f>SUM(D25:D36)</f>
        <v>63209840</v>
      </c>
      <c r="E24" s="72">
        <f>SUM(E25:E36)</f>
        <v>43063540.81</v>
      </c>
      <c r="F24" s="37">
        <f t="shared" si="0"/>
        <v>-20146299.189999998</v>
      </c>
      <c r="G24" s="38">
        <f t="shared" si="1"/>
        <v>0.6812790668351637</v>
      </c>
      <c r="H24" s="73" t="e">
        <f>H25+H26+#REF!+H28+H32+H35+#REF!+#REF!+#REF!</f>
        <v>#REF!</v>
      </c>
      <c r="I24" s="40">
        <f t="shared" si="2"/>
        <v>-234324401.19</v>
      </c>
      <c r="J24" s="41">
        <f t="shared" si="3"/>
        <v>0.1552466213906299</v>
      </c>
    </row>
    <row r="25" spans="1:10" s="17" customFormat="1" ht="37.5" customHeight="1">
      <c r="A25" s="48" t="s">
        <v>53</v>
      </c>
      <c r="B25" s="49">
        <v>53569722</v>
      </c>
      <c r="C25" s="49">
        <v>53569722</v>
      </c>
      <c r="D25" s="74">
        <v>14944000</v>
      </c>
      <c r="E25" s="75">
        <v>9878802.19</v>
      </c>
      <c r="F25" s="53">
        <f t="shared" si="0"/>
        <v>-5065197.8100000005</v>
      </c>
      <c r="G25" s="54">
        <f t="shared" si="1"/>
        <v>0.6610547504014989</v>
      </c>
      <c r="H25" s="76"/>
      <c r="I25" s="56">
        <f t="shared" si="2"/>
        <v>-43690919.81</v>
      </c>
      <c r="J25" s="57">
        <f t="shared" si="3"/>
        <v>0.18441018211742818</v>
      </c>
    </row>
    <row r="26" spans="1:10" s="17" customFormat="1" ht="54.75" customHeight="1">
      <c r="A26" s="48" t="s">
        <v>54</v>
      </c>
      <c r="B26" s="49">
        <v>60398500</v>
      </c>
      <c r="C26" s="77">
        <v>61373000</v>
      </c>
      <c r="D26" s="77">
        <v>20339800</v>
      </c>
      <c r="E26" s="78">
        <v>12304870.94</v>
      </c>
      <c r="F26" s="53">
        <f t="shared" si="0"/>
        <v>-8034929.0600000005</v>
      </c>
      <c r="G26" s="54">
        <f t="shared" si="1"/>
        <v>0.604965188448264</v>
      </c>
      <c r="H26" s="76"/>
      <c r="I26" s="56">
        <f t="shared" si="2"/>
        <v>-49068129.06</v>
      </c>
      <c r="J26" s="57">
        <f t="shared" si="3"/>
        <v>0.20049322894432403</v>
      </c>
    </row>
    <row r="27" spans="1:10" s="17" customFormat="1" ht="54.75" customHeight="1">
      <c r="A27" s="70" t="s">
        <v>55</v>
      </c>
      <c r="B27" s="49">
        <v>130526500</v>
      </c>
      <c r="C27" s="77">
        <v>130526500</v>
      </c>
      <c r="D27" s="77">
        <v>20101000</v>
      </c>
      <c r="E27" s="78">
        <v>15462369.02</v>
      </c>
      <c r="F27" s="53">
        <f t="shared" si="0"/>
        <v>-4638630.98</v>
      </c>
      <c r="G27" s="54">
        <f t="shared" si="1"/>
        <v>0.7692338202079498</v>
      </c>
      <c r="H27" s="76"/>
      <c r="I27" s="56">
        <f t="shared" si="2"/>
        <v>-115064130.98</v>
      </c>
      <c r="J27" s="57">
        <f t="shared" si="3"/>
        <v>0.11846153095348454</v>
      </c>
    </row>
    <row r="28" spans="1:10" s="17" customFormat="1" ht="90.75" customHeight="1">
      <c r="A28" s="48" t="s">
        <v>56</v>
      </c>
      <c r="B28" s="49">
        <v>5426800</v>
      </c>
      <c r="C28" s="49">
        <v>5426800</v>
      </c>
      <c r="D28" s="79">
        <v>1923640</v>
      </c>
      <c r="E28" s="80">
        <v>1332319.46</v>
      </c>
      <c r="F28" s="53">
        <f t="shared" si="0"/>
        <v>-591320.54</v>
      </c>
      <c r="G28" s="54">
        <f t="shared" si="1"/>
        <v>0.6926033249464557</v>
      </c>
      <c r="H28" s="76"/>
      <c r="I28" s="56">
        <f t="shared" si="2"/>
        <v>-4094480.54</v>
      </c>
      <c r="J28" s="57">
        <f t="shared" si="3"/>
        <v>0.24550738188250903</v>
      </c>
    </row>
    <row r="29" spans="1:10" s="17" customFormat="1" ht="54">
      <c r="A29" s="48" t="s">
        <v>142</v>
      </c>
      <c r="B29" s="49">
        <v>18235600</v>
      </c>
      <c r="C29" s="49">
        <v>18235600</v>
      </c>
      <c r="D29" s="49">
        <v>3948000</v>
      </c>
      <c r="E29" s="49">
        <v>2889018.19</v>
      </c>
      <c r="F29" s="53">
        <f t="shared" si="0"/>
        <v>-1058981.81</v>
      </c>
      <c r="G29" s="54">
        <f t="shared" si="1"/>
        <v>0.7317675253292807</v>
      </c>
      <c r="H29" s="81"/>
      <c r="I29" s="56">
        <f t="shared" si="2"/>
        <v>-15346581.81</v>
      </c>
      <c r="J29" s="57">
        <f t="shared" si="3"/>
        <v>0.1584273722827875</v>
      </c>
    </row>
    <row r="30" spans="1:10" s="17" customFormat="1" ht="53.25" customHeight="1">
      <c r="A30" s="48" t="s">
        <v>57</v>
      </c>
      <c r="B30" s="49">
        <v>4381700</v>
      </c>
      <c r="C30" s="49">
        <v>4381700</v>
      </c>
      <c r="D30" s="49">
        <v>1120240</v>
      </c>
      <c r="E30" s="49">
        <v>701890.28</v>
      </c>
      <c r="F30" s="53">
        <f t="shared" si="0"/>
        <v>-418349.72</v>
      </c>
      <c r="G30" s="54">
        <f t="shared" si="1"/>
        <v>0.6265534885381704</v>
      </c>
      <c r="H30" s="81"/>
      <c r="I30" s="56">
        <f t="shared" si="2"/>
        <v>-3679809.7199999997</v>
      </c>
      <c r="J30" s="57">
        <f t="shared" si="3"/>
        <v>0.16018674943515074</v>
      </c>
    </row>
    <row r="31" spans="1:10" s="17" customFormat="1" ht="36.75" customHeight="1">
      <c r="A31" s="70" t="s">
        <v>58</v>
      </c>
      <c r="B31" s="49">
        <v>84010</v>
      </c>
      <c r="C31" s="49">
        <v>84010</v>
      </c>
      <c r="D31" s="49">
        <v>15740</v>
      </c>
      <c r="E31" s="49">
        <v>3620</v>
      </c>
      <c r="F31" s="53">
        <f t="shared" si="0"/>
        <v>-12120</v>
      </c>
      <c r="G31" s="54">
        <f t="shared" si="1"/>
        <v>0.22998729351969505</v>
      </c>
      <c r="H31" s="81"/>
      <c r="I31" s="56">
        <f t="shared" si="2"/>
        <v>-80390</v>
      </c>
      <c r="J31" s="57">
        <f t="shared" si="3"/>
        <v>0.043090108320438046</v>
      </c>
    </row>
    <row r="32" spans="1:10" s="17" customFormat="1" ht="69" customHeight="1">
      <c r="A32" s="48" t="s">
        <v>59</v>
      </c>
      <c r="B32" s="49">
        <v>299050</v>
      </c>
      <c r="C32" s="49">
        <v>299050</v>
      </c>
      <c r="D32" s="82">
        <v>85350</v>
      </c>
      <c r="E32" s="83">
        <v>38801.17</v>
      </c>
      <c r="F32" s="53">
        <f t="shared" si="0"/>
        <v>-46548.83</v>
      </c>
      <c r="G32" s="54">
        <f t="shared" si="1"/>
        <v>0.4546124194493263</v>
      </c>
      <c r="H32" s="76"/>
      <c r="I32" s="56">
        <f t="shared" si="2"/>
        <v>-260248.83000000002</v>
      </c>
      <c r="J32" s="57">
        <f t="shared" si="3"/>
        <v>0.1297481023240261</v>
      </c>
    </row>
    <row r="33" spans="1:10" s="17" customFormat="1" ht="76.5" customHeight="1">
      <c r="A33" s="70" t="s">
        <v>60</v>
      </c>
      <c r="B33" s="49">
        <v>1952020</v>
      </c>
      <c r="C33" s="49">
        <v>1952020</v>
      </c>
      <c r="D33" s="82">
        <v>300600</v>
      </c>
      <c r="E33" s="83">
        <v>156015.6</v>
      </c>
      <c r="F33" s="53">
        <f t="shared" si="0"/>
        <v>-144584.4</v>
      </c>
      <c r="G33" s="54">
        <f t="shared" si="1"/>
        <v>0.5190139720558883</v>
      </c>
      <c r="H33" s="76"/>
      <c r="I33" s="56">
        <f t="shared" si="2"/>
        <v>-1796004.4</v>
      </c>
      <c r="J33" s="57">
        <f t="shared" si="3"/>
        <v>0.07992520568436799</v>
      </c>
    </row>
    <row r="34" spans="1:10" s="17" customFormat="1" ht="123" customHeight="1" hidden="1">
      <c r="A34" s="48" t="s">
        <v>61</v>
      </c>
      <c r="B34" s="49">
        <v>0</v>
      </c>
      <c r="C34" s="49"/>
      <c r="D34" s="82"/>
      <c r="E34" s="83"/>
      <c r="F34" s="53">
        <f t="shared" si="0"/>
        <v>0</v>
      </c>
      <c r="G34" s="54" t="e">
        <f t="shared" si="1"/>
        <v>#DIV/0!</v>
      </c>
      <c r="H34" s="76"/>
      <c r="I34" s="56">
        <f t="shared" si="2"/>
        <v>0</v>
      </c>
      <c r="J34" s="57" t="e">
        <f t="shared" si="3"/>
        <v>#DIV/0!</v>
      </c>
    </row>
    <row r="35" spans="1:10" s="17" customFormat="1" ht="78" customHeight="1">
      <c r="A35" s="48" t="s">
        <v>62</v>
      </c>
      <c r="B35" s="49">
        <v>1170900</v>
      </c>
      <c r="C35" s="49">
        <v>1170900</v>
      </c>
      <c r="D35" s="84">
        <v>389870</v>
      </c>
      <c r="E35" s="85">
        <v>264819.76</v>
      </c>
      <c r="F35" s="53">
        <f t="shared" si="0"/>
        <v>-125050.23999999999</v>
      </c>
      <c r="G35" s="54">
        <f t="shared" si="1"/>
        <v>0.6792514427886218</v>
      </c>
      <c r="H35" s="76"/>
      <c r="I35" s="56">
        <f t="shared" si="2"/>
        <v>-906080.24</v>
      </c>
      <c r="J35" s="57">
        <f t="shared" si="3"/>
        <v>0.2261677000597831</v>
      </c>
    </row>
    <row r="36" spans="1:10" s="17" customFormat="1" ht="153.75" customHeight="1">
      <c r="A36" s="70" t="s">
        <v>63</v>
      </c>
      <c r="B36" s="49">
        <v>368640</v>
      </c>
      <c r="C36" s="49">
        <v>368640</v>
      </c>
      <c r="D36" s="84">
        <v>41600</v>
      </c>
      <c r="E36" s="85">
        <v>31014.2</v>
      </c>
      <c r="F36" s="53">
        <f t="shared" si="0"/>
        <v>-10585.8</v>
      </c>
      <c r="G36" s="54">
        <f t="shared" si="1"/>
        <v>0.7455336538461539</v>
      </c>
      <c r="H36" s="76"/>
      <c r="I36" s="56">
        <f t="shared" si="2"/>
        <v>-337625.8</v>
      </c>
      <c r="J36" s="57">
        <f t="shared" si="3"/>
        <v>0.08413140190972222</v>
      </c>
    </row>
    <row r="37" spans="1:10" s="30" customFormat="1" ht="39.75" customHeight="1">
      <c r="A37" s="71" t="s">
        <v>22</v>
      </c>
      <c r="B37" s="37">
        <f>SUM(B38:B45)</f>
        <v>25198731</v>
      </c>
      <c r="C37" s="37">
        <f>SUM(C38:C45)</f>
        <v>25198731</v>
      </c>
      <c r="D37" s="37">
        <f>SUM(D38:D45)</f>
        <v>7404384</v>
      </c>
      <c r="E37" s="37">
        <f>SUM(E38:E45)</f>
        <v>4486213.44</v>
      </c>
      <c r="F37" s="37">
        <f t="shared" si="0"/>
        <v>-2918170.5599999996</v>
      </c>
      <c r="G37" s="38">
        <f t="shared" si="1"/>
        <v>0.6058861128758315</v>
      </c>
      <c r="H37" s="86" t="e">
        <f>E37-#REF!</f>
        <v>#REF!</v>
      </c>
      <c r="I37" s="40">
        <f t="shared" si="2"/>
        <v>-20712517.56</v>
      </c>
      <c r="J37" s="41">
        <f t="shared" si="3"/>
        <v>0.17803330810587248</v>
      </c>
    </row>
    <row r="38" spans="1:10" s="17" customFormat="1" ht="54" customHeight="1">
      <c r="A38" s="48" t="s">
        <v>64</v>
      </c>
      <c r="B38" s="49">
        <v>12698135</v>
      </c>
      <c r="C38" s="49">
        <v>12698135</v>
      </c>
      <c r="D38" s="87">
        <v>3843404</v>
      </c>
      <c r="E38" s="88">
        <v>2559128.2</v>
      </c>
      <c r="F38" s="53">
        <f t="shared" si="0"/>
        <v>-1284275.7999999998</v>
      </c>
      <c r="G38" s="54">
        <f t="shared" si="1"/>
        <v>0.6658493876782144</v>
      </c>
      <c r="H38" s="81" t="e">
        <f>E38-#REF!</f>
        <v>#REF!</v>
      </c>
      <c r="I38" s="56">
        <f t="shared" si="2"/>
        <v>-10139006.8</v>
      </c>
      <c r="J38" s="57">
        <f t="shared" si="3"/>
        <v>0.2015357530850003</v>
      </c>
    </row>
    <row r="39" spans="1:10" s="17" customFormat="1" ht="72" customHeight="1">
      <c r="A39" s="70" t="s">
        <v>65</v>
      </c>
      <c r="B39" s="49">
        <v>5301600</v>
      </c>
      <c r="C39" s="49">
        <v>5301600</v>
      </c>
      <c r="D39" s="89">
        <v>1875000</v>
      </c>
      <c r="E39" s="49">
        <v>1284568.36</v>
      </c>
      <c r="F39" s="53">
        <f t="shared" si="0"/>
        <v>-590431.6399999999</v>
      </c>
      <c r="G39" s="54">
        <f t="shared" si="1"/>
        <v>0.6851031253333334</v>
      </c>
      <c r="H39" s="81" t="e">
        <f>E39-#REF!</f>
        <v>#REF!</v>
      </c>
      <c r="I39" s="56">
        <f t="shared" si="2"/>
        <v>-4017031.6399999997</v>
      </c>
      <c r="J39" s="57">
        <f t="shared" si="3"/>
        <v>0.24229824204013883</v>
      </c>
    </row>
    <row r="40" spans="1:10" s="17" customFormat="1" ht="42.75" customHeight="1">
      <c r="A40" s="48" t="s">
        <v>66</v>
      </c>
      <c r="B40" s="49">
        <v>3107696</v>
      </c>
      <c r="C40" s="49">
        <v>3107696</v>
      </c>
      <c r="D40" s="90">
        <v>531080</v>
      </c>
      <c r="E40" s="91">
        <v>245059.99</v>
      </c>
      <c r="F40" s="53">
        <f t="shared" si="0"/>
        <v>-286020.01</v>
      </c>
      <c r="G40" s="54">
        <f t="shared" si="1"/>
        <v>0.46143705279807185</v>
      </c>
      <c r="H40" s="81"/>
      <c r="I40" s="56">
        <f t="shared" si="2"/>
        <v>-2862636.01</v>
      </c>
      <c r="J40" s="57">
        <f t="shared" si="3"/>
        <v>0.07885584368612632</v>
      </c>
    </row>
    <row r="41" spans="1:10" s="17" customFormat="1" ht="90.75" customHeight="1">
      <c r="A41" s="48" t="s">
        <v>67</v>
      </c>
      <c r="B41" s="49">
        <v>3552400</v>
      </c>
      <c r="C41" s="49">
        <v>3552400</v>
      </c>
      <c r="D41" s="92">
        <v>890500</v>
      </c>
      <c r="E41" s="93">
        <v>397456.89</v>
      </c>
      <c r="F41" s="53">
        <f t="shared" si="0"/>
        <v>-493043.11</v>
      </c>
      <c r="G41" s="54">
        <f t="shared" si="1"/>
        <v>0.4463300280741157</v>
      </c>
      <c r="H41" s="81"/>
      <c r="I41" s="56">
        <f t="shared" si="2"/>
        <v>-3154943.11</v>
      </c>
      <c r="J41" s="57">
        <f t="shared" si="3"/>
        <v>0.11188404740457156</v>
      </c>
    </row>
    <row r="42" spans="1:10" s="17" customFormat="1" ht="62.25" customHeight="1">
      <c r="A42" s="48" t="s">
        <v>68</v>
      </c>
      <c r="B42" s="49">
        <v>53500</v>
      </c>
      <c r="C42" s="49">
        <v>53500</v>
      </c>
      <c r="D42" s="90">
        <v>0</v>
      </c>
      <c r="E42" s="91">
        <v>0</v>
      </c>
      <c r="F42" s="53">
        <f t="shared" si="0"/>
        <v>0</v>
      </c>
      <c r="G42" s="54" t="e">
        <f t="shared" si="1"/>
        <v>#DIV/0!</v>
      </c>
      <c r="H42" s="81"/>
      <c r="I42" s="56">
        <f t="shared" si="2"/>
        <v>-53500</v>
      </c>
      <c r="J42" s="57">
        <f t="shared" si="3"/>
        <v>0</v>
      </c>
    </row>
    <row r="43" spans="1:10" s="17" customFormat="1" ht="69" customHeight="1">
      <c r="A43" s="48" t="s">
        <v>69</v>
      </c>
      <c r="B43" s="49">
        <v>214000</v>
      </c>
      <c r="C43" s="49">
        <v>214000</v>
      </c>
      <c r="D43" s="90">
        <v>214000</v>
      </c>
      <c r="E43" s="91">
        <v>0</v>
      </c>
      <c r="F43" s="53">
        <f t="shared" si="0"/>
        <v>-214000</v>
      </c>
      <c r="G43" s="54">
        <f t="shared" si="1"/>
        <v>0</v>
      </c>
      <c r="H43" s="81"/>
      <c r="I43" s="56">
        <f t="shared" si="2"/>
        <v>-214000</v>
      </c>
      <c r="J43" s="57">
        <f t="shared" si="3"/>
        <v>0</v>
      </c>
    </row>
    <row r="44" spans="1:10" s="17" customFormat="1" ht="57.75" customHeight="1">
      <c r="A44" s="48" t="s">
        <v>70</v>
      </c>
      <c r="B44" s="49">
        <v>21400</v>
      </c>
      <c r="C44" s="49">
        <v>21400</v>
      </c>
      <c r="D44" s="90">
        <v>6400</v>
      </c>
      <c r="E44" s="91">
        <v>0</v>
      </c>
      <c r="F44" s="53">
        <f t="shared" si="0"/>
        <v>-6400</v>
      </c>
      <c r="G44" s="54">
        <f t="shared" si="1"/>
        <v>0</v>
      </c>
      <c r="H44" s="81"/>
      <c r="I44" s="56">
        <f t="shared" si="2"/>
        <v>-21400</v>
      </c>
      <c r="J44" s="57">
        <f t="shared" si="3"/>
        <v>0</v>
      </c>
    </row>
    <row r="45" spans="1:10" s="17" customFormat="1" ht="60.75" customHeight="1">
      <c r="A45" s="48" t="s">
        <v>71</v>
      </c>
      <c r="B45" s="49">
        <v>250000</v>
      </c>
      <c r="C45" s="49">
        <v>250000</v>
      </c>
      <c r="D45" s="94">
        <v>44000</v>
      </c>
      <c r="E45" s="95">
        <v>0</v>
      </c>
      <c r="F45" s="53">
        <f t="shared" si="0"/>
        <v>-44000</v>
      </c>
      <c r="G45" s="54">
        <f t="shared" si="1"/>
        <v>0</v>
      </c>
      <c r="H45" s="81"/>
      <c r="I45" s="56">
        <f t="shared" si="2"/>
        <v>-250000</v>
      </c>
      <c r="J45" s="57">
        <f t="shared" si="3"/>
        <v>0</v>
      </c>
    </row>
    <row r="46" spans="1:10" s="30" customFormat="1" ht="33.75" customHeight="1">
      <c r="A46" s="71" t="s">
        <v>21</v>
      </c>
      <c r="B46" s="37">
        <f>B47+B48+B49+B50+B51+B52+B53+B54+B55+B56+B57+B58+B59+B60+B61+B62</f>
        <v>22850800</v>
      </c>
      <c r="C46" s="37">
        <f>C47+C48+C49+C50+C51+C52+C53+C54+C55+C56+C57+C58+C59+C60+C61+C62</f>
        <v>22924800</v>
      </c>
      <c r="D46" s="37">
        <f>D47+D48+D49+D50+D51+D52+D53+D54+D55+D56+D57+D58+D59+D60+D61+D62</f>
        <v>6810687</v>
      </c>
      <c r="E46" s="37">
        <f>E47+E48+E49+E50+E51+E52+E53+E54+E55+E56+E57+E58+E59+E60+E61+E62</f>
        <v>3221686.39</v>
      </c>
      <c r="F46" s="37">
        <f t="shared" si="0"/>
        <v>-3589000.61</v>
      </c>
      <c r="G46" s="38">
        <f t="shared" si="1"/>
        <v>0.4730339817407554</v>
      </c>
      <c r="H46" s="86" t="e">
        <f>E46-#REF!</f>
        <v>#REF!</v>
      </c>
      <c r="I46" s="40">
        <f t="shared" si="2"/>
        <v>-19703113.61</v>
      </c>
      <c r="J46" s="41">
        <f t="shared" si="3"/>
        <v>0.1405328024671971</v>
      </c>
    </row>
    <row r="47" spans="1:10" s="17" customFormat="1" ht="66" customHeight="1">
      <c r="A47" s="70" t="s">
        <v>72</v>
      </c>
      <c r="B47" s="49">
        <v>230000</v>
      </c>
      <c r="C47" s="49">
        <v>230000</v>
      </c>
      <c r="D47" s="49">
        <v>50000</v>
      </c>
      <c r="E47" s="49">
        <v>13849.06</v>
      </c>
      <c r="F47" s="53">
        <f t="shared" si="0"/>
        <v>-36150.94</v>
      </c>
      <c r="G47" s="54">
        <f t="shared" si="1"/>
        <v>0.2769812</v>
      </c>
      <c r="H47" s="81"/>
      <c r="I47" s="56">
        <f t="shared" si="2"/>
        <v>-216150.94</v>
      </c>
      <c r="J47" s="57">
        <f t="shared" si="3"/>
        <v>0.06021330434782608</v>
      </c>
    </row>
    <row r="48" spans="1:10" s="17" customFormat="1" ht="90" customHeight="1">
      <c r="A48" s="70" t="s">
        <v>73</v>
      </c>
      <c r="B48" s="49">
        <v>1000000</v>
      </c>
      <c r="C48" s="49">
        <v>1000000</v>
      </c>
      <c r="D48" s="49">
        <v>640000</v>
      </c>
      <c r="E48" s="49">
        <v>320000</v>
      </c>
      <c r="F48" s="53">
        <f t="shared" si="0"/>
        <v>-320000</v>
      </c>
      <c r="G48" s="54">
        <f t="shared" si="1"/>
        <v>0.5</v>
      </c>
      <c r="H48" s="81"/>
      <c r="I48" s="56">
        <f t="shared" si="2"/>
        <v>-680000</v>
      </c>
      <c r="J48" s="57">
        <f t="shared" si="3"/>
        <v>0.32</v>
      </c>
    </row>
    <row r="49" spans="1:10" s="17" customFormat="1" ht="87.75" customHeight="1">
      <c r="A49" s="70" t="s">
        <v>74</v>
      </c>
      <c r="B49" s="49">
        <v>1500000</v>
      </c>
      <c r="C49" s="49">
        <v>1500000</v>
      </c>
      <c r="D49" s="49">
        <v>941800</v>
      </c>
      <c r="E49" s="49">
        <v>0</v>
      </c>
      <c r="F49" s="53">
        <f t="shared" si="0"/>
        <v>-941800</v>
      </c>
      <c r="G49" s="54">
        <f t="shared" si="1"/>
        <v>0</v>
      </c>
      <c r="H49" s="81"/>
      <c r="I49" s="56">
        <f t="shared" si="2"/>
        <v>-1500000</v>
      </c>
      <c r="J49" s="57">
        <f t="shared" si="3"/>
        <v>0</v>
      </c>
    </row>
    <row r="50" spans="1:10" s="17" customFormat="1" ht="83.25" customHeight="1">
      <c r="A50" s="70" t="s">
        <v>75</v>
      </c>
      <c r="B50" s="96">
        <v>90900</v>
      </c>
      <c r="C50" s="96">
        <v>90900</v>
      </c>
      <c r="D50" s="97">
        <v>12800</v>
      </c>
      <c r="E50" s="97">
        <v>11295.49</v>
      </c>
      <c r="F50" s="53">
        <f t="shared" si="0"/>
        <v>-1504.5100000000002</v>
      </c>
      <c r="G50" s="54">
        <f t="shared" si="1"/>
        <v>0.88246015625</v>
      </c>
      <c r="H50" s="81" t="e">
        <f>E50-#REF!</f>
        <v>#REF!</v>
      </c>
      <c r="I50" s="56">
        <f t="shared" si="2"/>
        <v>-79604.51</v>
      </c>
      <c r="J50" s="57">
        <f t="shared" si="3"/>
        <v>0.12426281628162816</v>
      </c>
    </row>
    <row r="51" spans="1:10" s="17" customFormat="1" ht="121.5" customHeight="1">
      <c r="A51" s="48" t="s">
        <v>76</v>
      </c>
      <c r="B51" s="49">
        <v>11665000</v>
      </c>
      <c r="C51" s="49">
        <v>11665000</v>
      </c>
      <c r="D51" s="89">
        <v>2641984</v>
      </c>
      <c r="E51" s="89">
        <v>1358650.84</v>
      </c>
      <c r="F51" s="53">
        <f t="shared" si="0"/>
        <v>-1283333.16</v>
      </c>
      <c r="G51" s="54">
        <f t="shared" si="1"/>
        <v>0.5142540000242243</v>
      </c>
      <c r="H51" s="81" t="e">
        <f>E51-#REF!</f>
        <v>#REF!</v>
      </c>
      <c r="I51" s="56">
        <f t="shared" si="2"/>
        <v>-10306349.16</v>
      </c>
      <c r="J51" s="57">
        <f t="shared" si="3"/>
        <v>0.11647242520360052</v>
      </c>
    </row>
    <row r="52" spans="1:10" s="18" customFormat="1" ht="63" customHeight="1">
      <c r="A52" s="70" t="s">
        <v>77</v>
      </c>
      <c r="B52" s="49">
        <v>32100</v>
      </c>
      <c r="C52" s="49">
        <v>32100</v>
      </c>
      <c r="D52" s="89">
        <v>0</v>
      </c>
      <c r="E52" s="89">
        <v>0</v>
      </c>
      <c r="F52" s="53">
        <f t="shared" si="0"/>
        <v>0</v>
      </c>
      <c r="G52" s="54" t="e">
        <f t="shared" si="1"/>
        <v>#DIV/0!</v>
      </c>
      <c r="H52" s="98"/>
      <c r="I52" s="56">
        <f t="shared" si="2"/>
        <v>-32100</v>
      </c>
      <c r="J52" s="57">
        <f t="shared" si="3"/>
        <v>0</v>
      </c>
    </row>
    <row r="53" spans="1:10" s="18" customFormat="1" ht="53.25" customHeight="1">
      <c r="A53" s="70" t="s">
        <v>78</v>
      </c>
      <c r="B53" s="49">
        <v>4120300</v>
      </c>
      <c r="C53" s="49">
        <v>4120300</v>
      </c>
      <c r="D53" s="89">
        <v>924300</v>
      </c>
      <c r="E53" s="89">
        <v>522314.8</v>
      </c>
      <c r="F53" s="53">
        <f t="shared" si="0"/>
        <v>-401985.2</v>
      </c>
      <c r="G53" s="54">
        <f t="shared" si="1"/>
        <v>0.5650922860543114</v>
      </c>
      <c r="H53" s="98"/>
      <c r="I53" s="56">
        <f t="shared" si="2"/>
        <v>-3597985.2</v>
      </c>
      <c r="J53" s="57">
        <f t="shared" si="3"/>
        <v>0.12676620634419825</v>
      </c>
    </row>
    <row r="54" spans="1:10" s="18" customFormat="1" ht="79.5" customHeight="1">
      <c r="A54" s="70" t="s">
        <v>79</v>
      </c>
      <c r="B54" s="49">
        <v>16100</v>
      </c>
      <c r="C54" s="49">
        <v>16100</v>
      </c>
      <c r="D54" s="89">
        <v>10000</v>
      </c>
      <c r="E54" s="89">
        <v>0</v>
      </c>
      <c r="F54" s="53">
        <f t="shared" si="0"/>
        <v>-10000</v>
      </c>
      <c r="G54" s="54">
        <f t="shared" si="1"/>
        <v>0</v>
      </c>
      <c r="H54" s="98"/>
      <c r="I54" s="56">
        <f t="shared" si="2"/>
        <v>-16100</v>
      </c>
      <c r="J54" s="57">
        <f t="shared" si="3"/>
        <v>0</v>
      </c>
    </row>
    <row r="55" spans="1:10" s="18" customFormat="1" ht="132" customHeight="1">
      <c r="A55" s="70" t="s">
        <v>80</v>
      </c>
      <c r="B55" s="49">
        <v>77000</v>
      </c>
      <c r="C55" s="49">
        <v>77000</v>
      </c>
      <c r="D55" s="89">
        <v>12000</v>
      </c>
      <c r="E55" s="89">
        <v>0</v>
      </c>
      <c r="F55" s="53">
        <f t="shared" si="0"/>
        <v>-12000</v>
      </c>
      <c r="G55" s="54">
        <f t="shared" si="1"/>
        <v>0</v>
      </c>
      <c r="H55" s="98"/>
      <c r="I55" s="56">
        <f t="shared" si="2"/>
        <v>-77000</v>
      </c>
      <c r="J55" s="57">
        <f t="shared" si="3"/>
        <v>0</v>
      </c>
    </row>
    <row r="56" spans="1:10" s="18" customFormat="1" ht="88.5" customHeight="1">
      <c r="A56" s="70" t="s">
        <v>81</v>
      </c>
      <c r="B56" s="49">
        <v>74800</v>
      </c>
      <c r="C56" s="49">
        <v>74800</v>
      </c>
      <c r="D56" s="89">
        <v>7000</v>
      </c>
      <c r="E56" s="89">
        <v>0</v>
      </c>
      <c r="F56" s="53">
        <f t="shared" si="0"/>
        <v>-7000</v>
      </c>
      <c r="G56" s="54">
        <f t="shared" si="1"/>
        <v>0</v>
      </c>
      <c r="H56" s="98"/>
      <c r="I56" s="56">
        <f t="shared" si="2"/>
        <v>-74800</v>
      </c>
      <c r="J56" s="57">
        <f t="shared" si="3"/>
        <v>0</v>
      </c>
    </row>
    <row r="57" spans="1:10" s="17" customFormat="1" ht="48" customHeight="1">
      <c r="A57" s="70" t="s">
        <v>82</v>
      </c>
      <c r="B57" s="49">
        <v>786400</v>
      </c>
      <c r="C57" s="49">
        <v>860400</v>
      </c>
      <c r="D57" s="89">
        <v>336210</v>
      </c>
      <c r="E57" s="89">
        <v>79059.44</v>
      </c>
      <c r="F57" s="53">
        <f t="shared" si="0"/>
        <v>-257150.56</v>
      </c>
      <c r="G57" s="54">
        <f t="shared" si="1"/>
        <v>0.23514898426578626</v>
      </c>
      <c r="H57" s="81"/>
      <c r="I57" s="56">
        <f t="shared" si="2"/>
        <v>-781340.56</v>
      </c>
      <c r="J57" s="57">
        <f t="shared" si="3"/>
        <v>0.09188684332868434</v>
      </c>
    </row>
    <row r="58" spans="1:10" s="17" customFormat="1" ht="168.75" customHeight="1">
      <c r="A58" s="48" t="s">
        <v>83</v>
      </c>
      <c r="B58" s="49">
        <v>270000</v>
      </c>
      <c r="C58" s="49">
        <v>270000</v>
      </c>
      <c r="D58" s="89">
        <v>134670</v>
      </c>
      <c r="E58" s="89">
        <v>115302.96</v>
      </c>
      <c r="F58" s="53">
        <f t="shared" si="0"/>
        <v>-19367.039999999994</v>
      </c>
      <c r="G58" s="54">
        <f t="shared" si="1"/>
        <v>0.8561889062151927</v>
      </c>
      <c r="H58" s="99" t="e">
        <f>E58-#REF!</f>
        <v>#REF!</v>
      </c>
      <c r="I58" s="56">
        <f t="shared" si="2"/>
        <v>-154697.03999999998</v>
      </c>
      <c r="J58" s="57">
        <f t="shared" si="3"/>
        <v>0.42704800000000004</v>
      </c>
    </row>
    <row r="59" spans="1:10" s="17" customFormat="1" ht="57" customHeight="1">
      <c r="A59" s="70" t="s">
        <v>84</v>
      </c>
      <c r="B59" s="49">
        <v>201500</v>
      </c>
      <c r="C59" s="49">
        <v>201500</v>
      </c>
      <c r="D59" s="89">
        <v>65800</v>
      </c>
      <c r="E59" s="89">
        <v>39447.97</v>
      </c>
      <c r="F59" s="53">
        <f t="shared" si="0"/>
        <v>-26352.03</v>
      </c>
      <c r="G59" s="54">
        <f t="shared" si="1"/>
        <v>0.5995132218844985</v>
      </c>
      <c r="H59" s="81" t="e">
        <f>E59-#REF!</f>
        <v>#REF!</v>
      </c>
      <c r="I59" s="56">
        <f t="shared" si="2"/>
        <v>-162052.03</v>
      </c>
      <c r="J59" s="57">
        <f t="shared" si="3"/>
        <v>0.19577156327543424</v>
      </c>
    </row>
    <row r="60" spans="1:10" s="17" customFormat="1" ht="86.25" customHeight="1">
      <c r="A60" s="70" t="s">
        <v>85</v>
      </c>
      <c r="B60" s="49">
        <v>145000</v>
      </c>
      <c r="C60" s="49">
        <v>145000</v>
      </c>
      <c r="D60" s="89">
        <v>19214</v>
      </c>
      <c r="E60" s="89">
        <v>16668.24</v>
      </c>
      <c r="F60" s="53">
        <f t="shared" si="0"/>
        <v>-2545.7599999999984</v>
      </c>
      <c r="G60" s="54">
        <f t="shared" si="1"/>
        <v>0.8675049443114397</v>
      </c>
      <c r="H60" s="81" t="e">
        <f>E60-#REF!</f>
        <v>#REF!</v>
      </c>
      <c r="I60" s="56">
        <f t="shared" si="2"/>
        <v>-128331.76</v>
      </c>
      <c r="J60" s="57">
        <f t="shared" si="3"/>
        <v>0.11495337931034484</v>
      </c>
    </row>
    <row r="61" spans="1:10" s="17" customFormat="1" ht="57.75" customHeight="1">
      <c r="A61" s="70" t="s">
        <v>86</v>
      </c>
      <c r="B61" s="49">
        <v>237000</v>
      </c>
      <c r="C61" s="49">
        <v>237000</v>
      </c>
      <c r="D61" s="89">
        <v>41895</v>
      </c>
      <c r="E61" s="89">
        <v>0</v>
      </c>
      <c r="F61" s="53">
        <f t="shared" si="0"/>
        <v>-41895</v>
      </c>
      <c r="G61" s="54">
        <f t="shared" si="1"/>
        <v>0</v>
      </c>
      <c r="H61" s="81"/>
      <c r="I61" s="56">
        <f t="shared" si="2"/>
        <v>-237000</v>
      </c>
      <c r="J61" s="57">
        <f t="shared" si="3"/>
        <v>0</v>
      </c>
    </row>
    <row r="62" spans="1:10" s="17" customFormat="1" ht="69" customHeight="1">
      <c r="A62" s="48" t="s">
        <v>87</v>
      </c>
      <c r="B62" s="49">
        <v>2404700</v>
      </c>
      <c r="C62" s="49">
        <v>2404700</v>
      </c>
      <c r="D62" s="89">
        <v>973014</v>
      </c>
      <c r="E62" s="89">
        <v>745097.59</v>
      </c>
      <c r="F62" s="53">
        <f t="shared" si="0"/>
        <v>-227916.41000000003</v>
      </c>
      <c r="G62" s="54">
        <f t="shared" si="1"/>
        <v>0.7657624556275654</v>
      </c>
      <c r="H62" s="81" t="e">
        <f>E62-#REF!</f>
        <v>#REF!</v>
      </c>
      <c r="I62" s="56">
        <f t="shared" si="2"/>
        <v>-1659602.4100000001</v>
      </c>
      <c r="J62" s="57">
        <f t="shared" si="3"/>
        <v>0.3098505385287146</v>
      </c>
    </row>
    <row r="63" spans="1:10" s="30" customFormat="1" ht="42" customHeight="1">
      <c r="A63" s="71" t="s">
        <v>14</v>
      </c>
      <c r="B63" s="37">
        <f>B64+B65+B66+B67+B68</f>
        <v>14018900</v>
      </c>
      <c r="C63" s="37">
        <f>C64+C65+C66+C67+C68</f>
        <v>14475400</v>
      </c>
      <c r="D63" s="37">
        <f>D64+D65+D66+D67+D68</f>
        <v>3068100</v>
      </c>
      <c r="E63" s="37">
        <f>E64+E65+E66+E67+E68</f>
        <v>1975898.4300000002</v>
      </c>
      <c r="F63" s="37">
        <f t="shared" si="0"/>
        <v>-1092201.5699999998</v>
      </c>
      <c r="G63" s="38">
        <f t="shared" si="1"/>
        <v>0.6440136990319743</v>
      </c>
      <c r="H63" s="86" t="e">
        <f>E63-#REF!</f>
        <v>#REF!</v>
      </c>
      <c r="I63" s="40">
        <f t="shared" si="2"/>
        <v>-12499501.57</v>
      </c>
      <c r="J63" s="41">
        <f t="shared" si="3"/>
        <v>0.13650043729361538</v>
      </c>
    </row>
    <row r="64" spans="1:10" s="17" customFormat="1" ht="37.5" customHeight="1">
      <c r="A64" s="70" t="s">
        <v>88</v>
      </c>
      <c r="B64" s="49">
        <v>4729300</v>
      </c>
      <c r="C64" s="49">
        <v>4729300</v>
      </c>
      <c r="D64" s="49">
        <v>1098700</v>
      </c>
      <c r="E64" s="49">
        <v>643364.07</v>
      </c>
      <c r="F64" s="53">
        <f t="shared" si="0"/>
        <v>-455335.93000000005</v>
      </c>
      <c r="G64" s="54">
        <f t="shared" si="1"/>
        <v>0.5855684627286794</v>
      </c>
      <c r="H64" s="81" t="e">
        <f>E64-#REF!</f>
        <v>#REF!</v>
      </c>
      <c r="I64" s="56">
        <f t="shared" si="2"/>
        <v>-4085935.93</v>
      </c>
      <c r="J64" s="57">
        <f t="shared" si="3"/>
        <v>0.13603790624405301</v>
      </c>
    </row>
    <row r="65" spans="1:10" s="17" customFormat="1" ht="39" customHeight="1">
      <c r="A65" s="70" t="s">
        <v>89</v>
      </c>
      <c r="B65" s="49">
        <v>4051900</v>
      </c>
      <c r="C65" s="49">
        <v>4461900</v>
      </c>
      <c r="D65" s="49">
        <v>983900</v>
      </c>
      <c r="E65" s="49">
        <v>694044.87</v>
      </c>
      <c r="F65" s="53">
        <f t="shared" si="0"/>
        <v>-289855.13</v>
      </c>
      <c r="G65" s="54">
        <f t="shared" si="1"/>
        <v>0.7054018396178473</v>
      </c>
      <c r="H65" s="81"/>
      <c r="I65" s="56">
        <f t="shared" si="2"/>
        <v>-3767855.13</v>
      </c>
      <c r="J65" s="57">
        <f t="shared" si="3"/>
        <v>0.1555491763598467</v>
      </c>
    </row>
    <row r="66" spans="1:10" s="17" customFormat="1" ht="54" customHeight="1">
      <c r="A66" s="48" t="s">
        <v>90</v>
      </c>
      <c r="B66" s="49">
        <v>2664800</v>
      </c>
      <c r="C66" s="49">
        <v>2664800</v>
      </c>
      <c r="D66" s="49">
        <v>672800</v>
      </c>
      <c r="E66" s="49">
        <v>471935.62</v>
      </c>
      <c r="F66" s="53">
        <f t="shared" si="0"/>
        <v>-200864.38</v>
      </c>
      <c r="G66" s="54">
        <f t="shared" si="1"/>
        <v>0.7014500891795481</v>
      </c>
      <c r="H66" s="81"/>
      <c r="I66" s="56">
        <f t="shared" si="2"/>
        <v>-2192864.38</v>
      </c>
      <c r="J66" s="57">
        <f t="shared" si="3"/>
        <v>0.1770998273791654</v>
      </c>
    </row>
    <row r="67" spans="1:10" s="17" customFormat="1" ht="51" customHeight="1">
      <c r="A67" s="70" t="s">
        <v>91</v>
      </c>
      <c r="B67" s="49">
        <v>1337100</v>
      </c>
      <c r="C67" s="49">
        <v>1337100</v>
      </c>
      <c r="D67" s="49">
        <v>221000</v>
      </c>
      <c r="E67" s="49">
        <v>138353.87</v>
      </c>
      <c r="F67" s="53">
        <f t="shared" si="0"/>
        <v>-82646.13</v>
      </c>
      <c r="G67" s="54">
        <f t="shared" si="1"/>
        <v>0.6260356108597285</v>
      </c>
      <c r="H67" s="81"/>
      <c r="I67" s="56">
        <f t="shared" si="2"/>
        <v>-1198746.13</v>
      </c>
      <c r="J67" s="57">
        <f t="shared" si="3"/>
        <v>0.1034730910178745</v>
      </c>
    </row>
    <row r="68" spans="1:10" s="17" customFormat="1" ht="39.75" customHeight="1">
      <c r="A68" s="70" t="s">
        <v>92</v>
      </c>
      <c r="B68" s="49">
        <v>1235800</v>
      </c>
      <c r="C68" s="49">
        <v>1282300</v>
      </c>
      <c r="D68" s="49">
        <v>91700</v>
      </c>
      <c r="E68" s="49">
        <v>28200</v>
      </c>
      <c r="F68" s="53">
        <f t="shared" si="0"/>
        <v>-63500</v>
      </c>
      <c r="G68" s="54">
        <f t="shared" si="1"/>
        <v>0.3075245365321701</v>
      </c>
      <c r="H68" s="81"/>
      <c r="I68" s="56">
        <f t="shared" si="2"/>
        <v>-1254100</v>
      </c>
      <c r="J68" s="57">
        <f t="shared" si="3"/>
        <v>0.021991733603680886</v>
      </c>
    </row>
    <row r="69" spans="1:10" s="30" customFormat="1" ht="39.75" customHeight="1">
      <c r="A69" s="71" t="s">
        <v>16</v>
      </c>
      <c r="B69" s="37">
        <f>B70+B71+B72+B73+B74</f>
        <v>18488800</v>
      </c>
      <c r="C69" s="37">
        <f>C70+C71+C72+C73+C74</f>
        <v>19759950</v>
      </c>
      <c r="D69" s="37">
        <f>D70+D71+D72+D73+D74</f>
        <v>5117670</v>
      </c>
      <c r="E69" s="37">
        <f>E70+E71+E72+E73+E74</f>
        <v>2159553.5</v>
      </c>
      <c r="F69" s="37">
        <f t="shared" si="0"/>
        <v>-2958116.5</v>
      </c>
      <c r="G69" s="38">
        <f t="shared" si="1"/>
        <v>0.42197982675709844</v>
      </c>
      <c r="H69" s="86" t="e">
        <f>E69-#REF!</f>
        <v>#REF!</v>
      </c>
      <c r="I69" s="40">
        <f t="shared" si="2"/>
        <v>-17600396.5</v>
      </c>
      <c r="J69" s="41">
        <f t="shared" si="3"/>
        <v>0.1092894212789</v>
      </c>
    </row>
    <row r="70" spans="1:10" s="17" customFormat="1" ht="69" customHeight="1">
      <c r="A70" s="48" t="s">
        <v>93</v>
      </c>
      <c r="B70" s="49">
        <v>965000</v>
      </c>
      <c r="C70" s="49">
        <v>965000</v>
      </c>
      <c r="D70" s="89">
        <v>76340</v>
      </c>
      <c r="E70" s="89">
        <v>13500</v>
      </c>
      <c r="F70" s="53">
        <f t="shared" si="0"/>
        <v>-62840</v>
      </c>
      <c r="G70" s="54">
        <f t="shared" si="1"/>
        <v>0.17684045061566675</v>
      </c>
      <c r="H70" s="81" t="e">
        <f>E70-#REF!</f>
        <v>#REF!</v>
      </c>
      <c r="I70" s="56">
        <f t="shared" si="2"/>
        <v>-951500</v>
      </c>
      <c r="J70" s="57">
        <f t="shared" si="3"/>
        <v>0.013989637305699482</v>
      </c>
    </row>
    <row r="71" spans="1:10" s="17" customFormat="1" ht="74.25" customHeight="1">
      <c r="A71" s="48" t="s">
        <v>94</v>
      </c>
      <c r="B71" s="49">
        <v>214000</v>
      </c>
      <c r="C71" s="49">
        <v>214000</v>
      </c>
      <c r="D71" s="89">
        <v>85610</v>
      </c>
      <c r="E71" s="89">
        <v>26630</v>
      </c>
      <c r="F71" s="53">
        <f aca="true" t="shared" si="4" ref="F71:F134">E71-D71</f>
        <v>-58980</v>
      </c>
      <c r="G71" s="54">
        <f aca="true" t="shared" si="5" ref="G71:G134">E71/D71</f>
        <v>0.31106179184674687</v>
      </c>
      <c r="H71" s="81"/>
      <c r="I71" s="56">
        <f aca="true" t="shared" si="6" ref="I71:I134">E71-C71</f>
        <v>-187370</v>
      </c>
      <c r="J71" s="57">
        <f aca="true" t="shared" si="7" ref="J71:J134">E71/C71</f>
        <v>0.12443925233644859</v>
      </c>
    </row>
    <row r="72" spans="1:10" s="17" customFormat="1" ht="71.25" customHeight="1">
      <c r="A72" s="48" t="s">
        <v>95</v>
      </c>
      <c r="B72" s="49">
        <v>12455000</v>
      </c>
      <c r="C72" s="49">
        <v>12455000</v>
      </c>
      <c r="D72" s="89">
        <v>2249050</v>
      </c>
      <c r="E72" s="89">
        <v>1396389.71</v>
      </c>
      <c r="F72" s="53">
        <f t="shared" si="4"/>
        <v>-852660.29</v>
      </c>
      <c r="G72" s="54">
        <f t="shared" si="5"/>
        <v>0.6208797981369911</v>
      </c>
      <c r="H72" s="81"/>
      <c r="I72" s="56">
        <f t="shared" si="6"/>
        <v>-11058610.29</v>
      </c>
      <c r="J72" s="57">
        <f t="shared" si="7"/>
        <v>0.11211479004415897</v>
      </c>
    </row>
    <row r="73" spans="1:10" s="17" customFormat="1" ht="88.5" customHeight="1">
      <c r="A73" s="48" t="s">
        <v>96</v>
      </c>
      <c r="B73" s="49">
        <v>1625500</v>
      </c>
      <c r="C73" s="49">
        <v>1625500</v>
      </c>
      <c r="D73" s="89">
        <v>466000</v>
      </c>
      <c r="E73" s="89">
        <v>346484.23</v>
      </c>
      <c r="F73" s="53">
        <f t="shared" si="4"/>
        <v>-119515.77000000002</v>
      </c>
      <c r="G73" s="54">
        <f t="shared" si="5"/>
        <v>0.7435283905579398</v>
      </c>
      <c r="H73" s="81" t="e">
        <f>E73-#REF!</f>
        <v>#REF!</v>
      </c>
      <c r="I73" s="56">
        <f t="shared" si="6"/>
        <v>-1279015.77</v>
      </c>
      <c r="J73" s="57">
        <f t="shared" si="7"/>
        <v>0.2131554783143648</v>
      </c>
    </row>
    <row r="74" spans="1:10" s="17" customFormat="1" ht="123" customHeight="1">
      <c r="A74" s="70" t="s">
        <v>97</v>
      </c>
      <c r="B74" s="49">
        <v>3229300</v>
      </c>
      <c r="C74" s="49">
        <v>4500450</v>
      </c>
      <c r="D74" s="89">
        <v>2240670</v>
      </c>
      <c r="E74" s="89">
        <v>376549.56</v>
      </c>
      <c r="F74" s="53">
        <f t="shared" si="4"/>
        <v>-1864120.44</v>
      </c>
      <c r="G74" s="54">
        <f t="shared" si="5"/>
        <v>0.16805221652452168</v>
      </c>
      <c r="H74" s="81" t="e">
        <f>E74-#REF!</f>
        <v>#REF!</v>
      </c>
      <c r="I74" s="56">
        <f t="shared" si="6"/>
        <v>-4123900.44</v>
      </c>
      <c r="J74" s="57">
        <f t="shared" si="7"/>
        <v>0.08366931306869313</v>
      </c>
    </row>
    <row r="75" spans="1:10" s="30" customFormat="1" ht="58.5" customHeight="1">
      <c r="A75" s="71" t="s">
        <v>15</v>
      </c>
      <c r="B75" s="37">
        <f>B76+B77+B79+B81</f>
        <v>35870000</v>
      </c>
      <c r="C75" s="37">
        <f>C76+C77+C79+C81</f>
        <v>37025943</v>
      </c>
      <c r="D75" s="37">
        <f>D76+D77+D79+D81</f>
        <v>13108550</v>
      </c>
      <c r="E75" s="37">
        <f>E76+E77+E79+E81</f>
        <v>9037748.11</v>
      </c>
      <c r="F75" s="37">
        <f t="shared" si="4"/>
        <v>-4070801.8900000006</v>
      </c>
      <c r="G75" s="38">
        <f t="shared" si="5"/>
        <v>0.6894544484325116</v>
      </c>
      <c r="H75" s="86" t="e">
        <f>E75-#REF!</f>
        <v>#REF!</v>
      </c>
      <c r="I75" s="40">
        <f t="shared" si="6"/>
        <v>-27988194.89</v>
      </c>
      <c r="J75" s="41">
        <f t="shared" si="7"/>
        <v>0.24409231413768448</v>
      </c>
    </row>
    <row r="76" spans="1:10" s="17" customFormat="1" ht="61.5" customHeight="1">
      <c r="A76" s="70" t="s">
        <v>98</v>
      </c>
      <c r="B76" s="100">
        <v>360000</v>
      </c>
      <c r="C76" s="100">
        <v>360000</v>
      </c>
      <c r="D76" s="100">
        <v>0</v>
      </c>
      <c r="E76" s="100">
        <v>0</v>
      </c>
      <c r="F76" s="53">
        <f t="shared" si="4"/>
        <v>0</v>
      </c>
      <c r="G76" s="54" t="e">
        <f t="shared" si="5"/>
        <v>#DIV/0!</v>
      </c>
      <c r="H76" s="81"/>
      <c r="I76" s="56">
        <f t="shared" si="6"/>
        <v>-360000</v>
      </c>
      <c r="J76" s="57">
        <f t="shared" si="7"/>
        <v>0</v>
      </c>
    </row>
    <row r="77" spans="1:10" s="17" customFormat="1" ht="67.5" customHeight="1">
      <c r="A77" s="48" t="s">
        <v>99</v>
      </c>
      <c r="B77" s="100">
        <v>200000</v>
      </c>
      <c r="C77" s="100">
        <v>200000</v>
      </c>
      <c r="D77" s="101">
        <v>100000</v>
      </c>
      <c r="E77" s="101">
        <v>0</v>
      </c>
      <c r="F77" s="53">
        <f t="shared" si="4"/>
        <v>-100000</v>
      </c>
      <c r="G77" s="54">
        <f t="shared" si="5"/>
        <v>0</v>
      </c>
      <c r="H77" s="81" t="e">
        <f>E77-#REF!</f>
        <v>#REF!</v>
      </c>
      <c r="I77" s="56">
        <f t="shared" si="6"/>
        <v>-200000</v>
      </c>
      <c r="J77" s="57">
        <f t="shared" si="7"/>
        <v>0</v>
      </c>
    </row>
    <row r="78" spans="1:10" s="17" customFormat="1" ht="72" customHeight="1" hidden="1">
      <c r="A78" s="48" t="s">
        <v>100</v>
      </c>
      <c r="B78" s="100">
        <v>0</v>
      </c>
      <c r="C78" s="100"/>
      <c r="D78" s="101"/>
      <c r="E78" s="101"/>
      <c r="F78" s="53">
        <f t="shared" si="4"/>
        <v>0</v>
      </c>
      <c r="G78" s="54" t="e">
        <f t="shared" si="5"/>
        <v>#DIV/0!</v>
      </c>
      <c r="H78" s="81"/>
      <c r="I78" s="56">
        <f t="shared" si="6"/>
        <v>0</v>
      </c>
      <c r="J78" s="57" t="e">
        <f t="shared" si="7"/>
        <v>#DIV/0!</v>
      </c>
    </row>
    <row r="79" spans="1:10" s="17" customFormat="1" ht="54.75" customHeight="1">
      <c r="A79" s="48" t="s">
        <v>101</v>
      </c>
      <c r="B79" s="49">
        <v>30310000</v>
      </c>
      <c r="C79" s="49">
        <v>31465943</v>
      </c>
      <c r="D79" s="89">
        <v>8008550</v>
      </c>
      <c r="E79" s="89">
        <v>4037748.11</v>
      </c>
      <c r="F79" s="53">
        <f t="shared" si="4"/>
        <v>-3970801.89</v>
      </c>
      <c r="G79" s="54">
        <f t="shared" si="5"/>
        <v>0.504179671725843</v>
      </c>
      <c r="H79" s="81"/>
      <c r="I79" s="56">
        <f t="shared" si="6"/>
        <v>-27428194.89</v>
      </c>
      <c r="J79" s="57">
        <f t="shared" si="7"/>
        <v>0.12832121732375856</v>
      </c>
    </row>
    <row r="80" spans="1:10" s="17" customFormat="1" ht="88.5" customHeight="1" hidden="1">
      <c r="A80" s="48" t="s">
        <v>102</v>
      </c>
      <c r="B80" s="49">
        <v>0</v>
      </c>
      <c r="C80" s="49"/>
      <c r="D80" s="89"/>
      <c r="E80" s="89"/>
      <c r="F80" s="53">
        <f t="shared" si="4"/>
        <v>0</v>
      </c>
      <c r="G80" s="54" t="e">
        <f t="shared" si="5"/>
        <v>#DIV/0!</v>
      </c>
      <c r="H80" s="81"/>
      <c r="I80" s="56">
        <f t="shared" si="6"/>
        <v>0</v>
      </c>
      <c r="J80" s="57" t="e">
        <f t="shared" si="7"/>
        <v>#DIV/0!</v>
      </c>
    </row>
    <row r="81" spans="1:10" s="17" customFormat="1" ht="45" customHeight="1">
      <c r="A81" s="48" t="s">
        <v>103</v>
      </c>
      <c r="B81" s="49">
        <v>5000000</v>
      </c>
      <c r="C81" s="49">
        <v>5000000</v>
      </c>
      <c r="D81" s="89">
        <v>5000000</v>
      </c>
      <c r="E81" s="89">
        <v>5000000</v>
      </c>
      <c r="F81" s="53">
        <f t="shared" si="4"/>
        <v>0</v>
      </c>
      <c r="G81" s="54">
        <f t="shared" si="5"/>
        <v>1</v>
      </c>
      <c r="H81" s="81"/>
      <c r="I81" s="56">
        <f t="shared" si="6"/>
        <v>0</v>
      </c>
      <c r="J81" s="57">
        <f t="shared" si="7"/>
        <v>1</v>
      </c>
    </row>
    <row r="82" spans="1:10" s="30" customFormat="1" ht="48.75" customHeight="1">
      <c r="A82" s="71" t="s">
        <v>25</v>
      </c>
      <c r="B82" s="37">
        <f>B83+B85+B87+B89+B88+B86+B90+B84</f>
        <v>19375091</v>
      </c>
      <c r="C82" s="37">
        <f>C83+C85+C87+C89+C88+C86+C90+C84</f>
        <v>29497348</v>
      </c>
      <c r="D82" s="37">
        <f>D83+D85+D87+D89+D88+D86+D90+D84</f>
        <v>941500</v>
      </c>
      <c r="E82" s="37">
        <f>E83+E85+E87+E89+E88+E86+E90+E84</f>
        <v>270988.69</v>
      </c>
      <c r="F82" s="37">
        <f t="shared" si="4"/>
        <v>-670511.31</v>
      </c>
      <c r="G82" s="38">
        <f t="shared" si="5"/>
        <v>0.2878265427509294</v>
      </c>
      <c r="H82" s="102"/>
      <c r="I82" s="40">
        <f t="shared" si="6"/>
        <v>-29226359.31</v>
      </c>
      <c r="J82" s="41">
        <f t="shared" si="7"/>
        <v>0.00918688317336189</v>
      </c>
    </row>
    <row r="83" spans="1:10" s="17" customFormat="1" ht="53.25" customHeight="1">
      <c r="A83" s="70" t="s">
        <v>104</v>
      </c>
      <c r="B83" s="49">
        <v>1150000</v>
      </c>
      <c r="C83" s="49">
        <v>1150000</v>
      </c>
      <c r="D83" s="49">
        <v>300000</v>
      </c>
      <c r="E83" s="49">
        <v>99523.89</v>
      </c>
      <c r="F83" s="53">
        <f t="shared" si="4"/>
        <v>-200476.11</v>
      </c>
      <c r="G83" s="54">
        <f t="shared" si="5"/>
        <v>0.3317463</v>
      </c>
      <c r="H83" s="54">
        <f>F83/E83</f>
        <v>-2.014351629543419</v>
      </c>
      <c r="I83" s="56">
        <f t="shared" si="6"/>
        <v>-1050476.11</v>
      </c>
      <c r="J83" s="57">
        <f t="shared" si="7"/>
        <v>0.08654251304347826</v>
      </c>
    </row>
    <row r="84" spans="1:10" s="17" customFormat="1" ht="72" customHeight="1">
      <c r="A84" s="70" t="s">
        <v>105</v>
      </c>
      <c r="B84" s="49">
        <v>397000</v>
      </c>
      <c r="C84" s="49">
        <v>397000</v>
      </c>
      <c r="D84" s="49">
        <v>0</v>
      </c>
      <c r="E84" s="49">
        <v>0</v>
      </c>
      <c r="F84" s="53">
        <f t="shared" si="4"/>
        <v>0</v>
      </c>
      <c r="G84" s="54" t="e">
        <f t="shared" si="5"/>
        <v>#DIV/0!</v>
      </c>
      <c r="H84" s="81"/>
      <c r="I84" s="56">
        <f t="shared" si="6"/>
        <v>-397000</v>
      </c>
      <c r="J84" s="57">
        <f t="shared" si="7"/>
        <v>0</v>
      </c>
    </row>
    <row r="85" spans="1:10" s="17" customFormat="1" ht="85.5" customHeight="1">
      <c r="A85" s="103" t="s">
        <v>106</v>
      </c>
      <c r="B85" s="49">
        <v>13800000</v>
      </c>
      <c r="C85" s="49">
        <v>23772257</v>
      </c>
      <c r="D85" s="89">
        <v>0</v>
      </c>
      <c r="E85" s="89">
        <v>0</v>
      </c>
      <c r="F85" s="53">
        <f t="shared" si="4"/>
        <v>0</v>
      </c>
      <c r="G85" s="54" t="e">
        <f t="shared" si="5"/>
        <v>#DIV/0!</v>
      </c>
      <c r="H85" s="81"/>
      <c r="I85" s="56">
        <f t="shared" si="6"/>
        <v>-23772257</v>
      </c>
      <c r="J85" s="57">
        <f t="shared" si="7"/>
        <v>0</v>
      </c>
    </row>
    <row r="86" spans="1:10" s="17" customFormat="1" ht="39" customHeight="1">
      <c r="A86" s="103" t="s">
        <v>107</v>
      </c>
      <c r="B86" s="49">
        <v>2523291</v>
      </c>
      <c r="C86" s="49">
        <v>2624291</v>
      </c>
      <c r="D86" s="89">
        <v>489400</v>
      </c>
      <c r="E86" s="89">
        <v>157019.66</v>
      </c>
      <c r="F86" s="53">
        <f t="shared" si="4"/>
        <v>-332380.33999999997</v>
      </c>
      <c r="G86" s="54">
        <f t="shared" si="5"/>
        <v>0.3208411524315488</v>
      </c>
      <c r="H86" s="81"/>
      <c r="I86" s="56">
        <f t="shared" si="6"/>
        <v>-2467271.34</v>
      </c>
      <c r="J86" s="57">
        <f t="shared" si="7"/>
        <v>0.059833173988707807</v>
      </c>
    </row>
    <row r="87" spans="1:10" s="17" customFormat="1" ht="56.25" customHeight="1">
      <c r="A87" s="48" t="s">
        <v>108</v>
      </c>
      <c r="B87" s="49">
        <v>224700</v>
      </c>
      <c r="C87" s="49">
        <v>224700</v>
      </c>
      <c r="D87" s="89">
        <v>0</v>
      </c>
      <c r="E87" s="89">
        <v>0</v>
      </c>
      <c r="F87" s="53">
        <f t="shared" si="4"/>
        <v>0</v>
      </c>
      <c r="G87" s="54" t="e">
        <f t="shared" si="5"/>
        <v>#DIV/0!</v>
      </c>
      <c r="H87" s="81"/>
      <c r="I87" s="56">
        <f t="shared" si="6"/>
        <v>-224700</v>
      </c>
      <c r="J87" s="57">
        <f t="shared" si="7"/>
        <v>0</v>
      </c>
    </row>
    <row r="88" spans="1:10" s="17" customFormat="1" ht="37.5" customHeight="1">
      <c r="A88" s="48" t="s">
        <v>109</v>
      </c>
      <c r="B88" s="49">
        <v>1201000</v>
      </c>
      <c r="C88" s="49">
        <v>1201000</v>
      </c>
      <c r="D88" s="89">
        <v>40000</v>
      </c>
      <c r="E88" s="89">
        <v>14445.14</v>
      </c>
      <c r="F88" s="53">
        <f t="shared" si="4"/>
        <v>-25554.86</v>
      </c>
      <c r="G88" s="54">
        <f t="shared" si="5"/>
        <v>0.36112849999999996</v>
      </c>
      <c r="H88" s="81"/>
      <c r="I88" s="56">
        <f t="shared" si="6"/>
        <v>-1186554.86</v>
      </c>
      <c r="J88" s="57">
        <f t="shared" si="7"/>
        <v>0.01202759367194005</v>
      </c>
    </row>
    <row r="89" spans="1:10" s="17" customFormat="1" ht="54" customHeight="1">
      <c r="A89" s="48" t="s">
        <v>110</v>
      </c>
      <c r="B89" s="49">
        <v>79100</v>
      </c>
      <c r="C89" s="49">
        <v>79100</v>
      </c>
      <c r="D89" s="89">
        <v>63100</v>
      </c>
      <c r="E89" s="89">
        <v>0</v>
      </c>
      <c r="F89" s="53">
        <f t="shared" si="4"/>
        <v>-63100</v>
      </c>
      <c r="G89" s="54">
        <f t="shared" si="5"/>
        <v>0</v>
      </c>
      <c r="H89" s="81"/>
      <c r="I89" s="56">
        <f t="shared" si="6"/>
        <v>-79100</v>
      </c>
      <c r="J89" s="57">
        <f t="shared" si="7"/>
        <v>0</v>
      </c>
    </row>
    <row r="90" spans="1:10" s="17" customFormat="1" ht="52.5" customHeight="1">
      <c r="A90" s="48" t="s">
        <v>111</v>
      </c>
      <c r="B90" s="49">
        <v>0</v>
      </c>
      <c r="C90" s="49">
        <v>49000</v>
      </c>
      <c r="D90" s="89">
        <v>49000</v>
      </c>
      <c r="E90" s="89">
        <v>0</v>
      </c>
      <c r="F90" s="53">
        <f t="shared" si="4"/>
        <v>-49000</v>
      </c>
      <c r="G90" s="54">
        <f t="shared" si="5"/>
        <v>0</v>
      </c>
      <c r="H90" s="81"/>
      <c r="I90" s="56">
        <f t="shared" si="6"/>
        <v>-49000</v>
      </c>
      <c r="J90" s="57">
        <f t="shared" si="7"/>
        <v>0</v>
      </c>
    </row>
    <row r="91" spans="1:10" s="30" customFormat="1" ht="36" customHeight="1">
      <c r="A91" s="71" t="s">
        <v>31</v>
      </c>
      <c r="B91" s="37">
        <f>B92+B93+B94+B95+B96+B97</f>
        <v>4039248</v>
      </c>
      <c r="C91" s="37">
        <f>C92+C93+C94+C95+C96+C97</f>
        <v>4039248</v>
      </c>
      <c r="D91" s="37">
        <f>D92+D93+D94+D95+D96+D97</f>
        <v>843870</v>
      </c>
      <c r="E91" s="37">
        <f>E92+E93+E94+E95+E96+E97</f>
        <v>300972.87</v>
      </c>
      <c r="F91" s="37">
        <f t="shared" si="4"/>
        <v>-542897.13</v>
      </c>
      <c r="G91" s="38">
        <f t="shared" si="5"/>
        <v>0.356657861992961</v>
      </c>
      <c r="H91" s="102"/>
      <c r="I91" s="40">
        <f t="shared" si="6"/>
        <v>-3738275.13</v>
      </c>
      <c r="J91" s="41">
        <f t="shared" si="7"/>
        <v>0.07451210472840489</v>
      </c>
    </row>
    <row r="92" spans="1:10" s="17" customFormat="1" ht="69.75" customHeight="1">
      <c r="A92" s="48" t="s">
        <v>112</v>
      </c>
      <c r="B92" s="49">
        <v>413700</v>
      </c>
      <c r="C92" s="49">
        <v>413700</v>
      </c>
      <c r="D92" s="89">
        <v>0</v>
      </c>
      <c r="E92" s="89">
        <v>0</v>
      </c>
      <c r="F92" s="53">
        <f t="shared" si="4"/>
        <v>0</v>
      </c>
      <c r="G92" s="54" t="e">
        <f t="shared" si="5"/>
        <v>#DIV/0!</v>
      </c>
      <c r="H92" s="81"/>
      <c r="I92" s="56">
        <f t="shared" si="6"/>
        <v>-413700</v>
      </c>
      <c r="J92" s="57">
        <f t="shared" si="7"/>
        <v>0</v>
      </c>
    </row>
    <row r="93" spans="1:10" s="17" customFormat="1" ht="42" customHeight="1">
      <c r="A93" s="48" t="s">
        <v>113</v>
      </c>
      <c r="B93" s="49">
        <v>100000</v>
      </c>
      <c r="C93" s="49">
        <v>100000</v>
      </c>
      <c r="D93" s="89">
        <v>0</v>
      </c>
      <c r="E93" s="89">
        <v>0</v>
      </c>
      <c r="F93" s="53">
        <f t="shared" si="4"/>
        <v>0</v>
      </c>
      <c r="G93" s="54" t="e">
        <f t="shared" si="5"/>
        <v>#DIV/0!</v>
      </c>
      <c r="H93" s="81"/>
      <c r="I93" s="56">
        <f t="shared" si="6"/>
        <v>-100000</v>
      </c>
      <c r="J93" s="57">
        <f t="shared" si="7"/>
        <v>0</v>
      </c>
    </row>
    <row r="94" spans="1:10" s="17" customFormat="1" ht="58.5" customHeight="1">
      <c r="A94" s="48" t="s">
        <v>114</v>
      </c>
      <c r="B94" s="49">
        <v>1498000</v>
      </c>
      <c r="C94" s="49">
        <v>1498000</v>
      </c>
      <c r="D94" s="89">
        <v>433700</v>
      </c>
      <c r="E94" s="89">
        <v>267988.17</v>
      </c>
      <c r="F94" s="53">
        <f t="shared" si="4"/>
        <v>-165711.83000000002</v>
      </c>
      <c r="G94" s="54">
        <f t="shared" si="5"/>
        <v>0.6179113903620014</v>
      </c>
      <c r="H94" s="81"/>
      <c r="I94" s="56">
        <f t="shared" si="6"/>
        <v>-1230011.83</v>
      </c>
      <c r="J94" s="57">
        <f t="shared" si="7"/>
        <v>0.17889730974632842</v>
      </c>
    </row>
    <row r="95" spans="1:10" s="17" customFormat="1" ht="73.5" customHeight="1">
      <c r="A95" s="48" t="s">
        <v>115</v>
      </c>
      <c r="B95" s="49">
        <v>821000</v>
      </c>
      <c r="C95" s="49">
        <v>821000</v>
      </c>
      <c r="D95" s="89">
        <v>60000</v>
      </c>
      <c r="E95" s="89">
        <v>0</v>
      </c>
      <c r="F95" s="53">
        <f t="shared" si="4"/>
        <v>-60000</v>
      </c>
      <c r="G95" s="54">
        <f t="shared" si="5"/>
        <v>0</v>
      </c>
      <c r="H95" s="81"/>
      <c r="I95" s="56">
        <f t="shared" si="6"/>
        <v>-821000</v>
      </c>
      <c r="J95" s="57">
        <f t="shared" si="7"/>
        <v>0</v>
      </c>
    </row>
    <row r="96" spans="1:10" s="17" customFormat="1" ht="59.25" customHeight="1">
      <c r="A96" s="48" t="s">
        <v>116</v>
      </c>
      <c r="B96" s="49">
        <v>1050000</v>
      </c>
      <c r="C96" s="49">
        <v>1050000</v>
      </c>
      <c r="D96" s="89">
        <v>350170</v>
      </c>
      <c r="E96" s="89">
        <v>32984.7</v>
      </c>
      <c r="F96" s="53">
        <f t="shared" si="4"/>
        <v>-317185.3</v>
      </c>
      <c r="G96" s="54">
        <f t="shared" si="5"/>
        <v>0.09419624753691064</v>
      </c>
      <c r="H96" s="81"/>
      <c r="I96" s="56">
        <f t="shared" si="6"/>
        <v>-1017015.3</v>
      </c>
      <c r="J96" s="57">
        <f t="shared" si="7"/>
        <v>0.031414</v>
      </c>
    </row>
    <row r="97" spans="1:10" s="17" customFormat="1" ht="36" customHeight="1">
      <c r="A97" s="70" t="s">
        <v>117</v>
      </c>
      <c r="B97" s="49">
        <v>156548</v>
      </c>
      <c r="C97" s="49">
        <v>156548</v>
      </c>
      <c r="D97" s="49">
        <v>0</v>
      </c>
      <c r="E97" s="49">
        <v>0</v>
      </c>
      <c r="F97" s="53">
        <f t="shared" si="4"/>
        <v>0</v>
      </c>
      <c r="G97" s="54" t="e">
        <f t="shared" si="5"/>
        <v>#DIV/0!</v>
      </c>
      <c r="H97" s="81"/>
      <c r="I97" s="56">
        <f t="shared" si="6"/>
        <v>-156548</v>
      </c>
      <c r="J97" s="57">
        <f t="shared" si="7"/>
        <v>0</v>
      </c>
    </row>
    <row r="98" spans="1:10" s="17" customFormat="1" ht="25.5" customHeight="1">
      <c r="A98" s="70" t="s">
        <v>32</v>
      </c>
      <c r="B98" s="53">
        <v>8701262.24</v>
      </c>
      <c r="C98" s="53">
        <v>4317669.24</v>
      </c>
      <c r="D98" s="53">
        <v>4317669.24</v>
      </c>
      <c r="E98" s="53">
        <v>0</v>
      </c>
      <c r="F98" s="53">
        <f t="shared" si="4"/>
        <v>-4317669.24</v>
      </c>
      <c r="G98" s="54">
        <f t="shared" si="5"/>
        <v>0</v>
      </c>
      <c r="H98" s="98" t="e">
        <f>E98-#REF!</f>
        <v>#REF!</v>
      </c>
      <c r="I98" s="56">
        <f t="shared" si="6"/>
        <v>-4317669.24</v>
      </c>
      <c r="J98" s="57">
        <f t="shared" si="7"/>
        <v>0</v>
      </c>
    </row>
    <row r="99" spans="1:10" s="17" customFormat="1" ht="37.5" customHeight="1">
      <c r="A99" s="70" t="s">
        <v>36</v>
      </c>
      <c r="B99" s="53">
        <v>110000</v>
      </c>
      <c r="C99" s="53">
        <v>110000</v>
      </c>
      <c r="D99" s="53">
        <v>110000</v>
      </c>
      <c r="E99" s="53">
        <v>0</v>
      </c>
      <c r="F99" s="53">
        <f t="shared" si="4"/>
        <v>-110000</v>
      </c>
      <c r="G99" s="54">
        <f t="shared" si="5"/>
        <v>0</v>
      </c>
      <c r="H99" s="98"/>
      <c r="I99" s="56">
        <f t="shared" si="6"/>
        <v>-110000</v>
      </c>
      <c r="J99" s="57">
        <f t="shared" si="7"/>
        <v>0</v>
      </c>
    </row>
    <row r="100" spans="1:10" s="27" customFormat="1" ht="42" customHeight="1">
      <c r="A100" s="104" t="s">
        <v>9</v>
      </c>
      <c r="B100" s="31">
        <f>B6+B24+B37+B46+B63+B69+B75+B82+B91+B98+B99</f>
        <v>501880311.24</v>
      </c>
      <c r="C100" s="31">
        <f>C6+C24+C37+C46+C63+C69+C75+C82+C91+C98+C99</f>
        <v>511551068.24</v>
      </c>
      <c r="D100" s="31">
        <f>D6+D24+D37+D46+D63+D69+D75+D82+D91+D98+D99</f>
        <v>123325696.24</v>
      </c>
      <c r="E100" s="31">
        <f>E6+E24+E37+E46+E63+E69+E75+E82+E91+E98+E99</f>
        <v>76754581.41000001</v>
      </c>
      <c r="F100" s="32">
        <f t="shared" si="4"/>
        <v>-46571114.82999998</v>
      </c>
      <c r="G100" s="105">
        <f t="shared" si="5"/>
        <v>0.622372982680191</v>
      </c>
      <c r="H100" s="106" t="e">
        <f>E100-#REF!</f>
        <v>#REF!</v>
      </c>
      <c r="I100" s="33">
        <f t="shared" si="6"/>
        <v>-434796486.83</v>
      </c>
      <c r="J100" s="107">
        <f t="shared" si="7"/>
        <v>0.1500428523667743</v>
      </c>
    </row>
    <row r="101" spans="1:10" s="27" customFormat="1" ht="39.75" customHeight="1">
      <c r="A101" s="104" t="s">
        <v>29</v>
      </c>
      <c r="B101" s="32">
        <f>B104+B105+B112+B115+B118+B122+B124+B128+B136</f>
        <v>82612686</v>
      </c>
      <c r="C101" s="32">
        <f>C104+C105+C112+C115+C118+C122+C124+C128+C136</f>
        <v>72941929</v>
      </c>
      <c r="D101" s="32">
        <f>D104+D105+D112+D115+D118+D122+D124+D128+D136</f>
        <v>10742615.01</v>
      </c>
      <c r="E101" s="32">
        <f>E104+E105+E112+E115+E118+E122+E124+E128+E136</f>
        <v>1776969.93</v>
      </c>
      <c r="F101" s="32">
        <f t="shared" si="4"/>
        <v>-8965645.08</v>
      </c>
      <c r="G101" s="105">
        <f t="shared" si="5"/>
        <v>0.16541316321453095</v>
      </c>
      <c r="H101" s="106"/>
      <c r="I101" s="33">
        <f t="shared" si="6"/>
        <v>-71164959.07</v>
      </c>
      <c r="J101" s="107">
        <f t="shared" si="7"/>
        <v>0.024361433188859045</v>
      </c>
    </row>
    <row r="102" spans="1:10" s="17" customFormat="1" ht="17.25" customHeight="1" hidden="1">
      <c r="A102" s="48" t="s">
        <v>10</v>
      </c>
      <c r="B102" s="49"/>
      <c r="C102" s="49"/>
      <c r="D102" s="49"/>
      <c r="E102" s="49"/>
      <c r="F102" s="53">
        <f t="shared" si="4"/>
        <v>0</v>
      </c>
      <c r="G102" s="54" t="e">
        <f t="shared" si="5"/>
        <v>#DIV/0!</v>
      </c>
      <c r="H102" s="81"/>
      <c r="I102" s="56">
        <f t="shared" si="6"/>
        <v>0</v>
      </c>
      <c r="J102" s="57" t="e">
        <f t="shared" si="7"/>
        <v>#DIV/0!</v>
      </c>
    </row>
    <row r="103" spans="1:10" s="17" customFormat="1" ht="17.25" customHeight="1" hidden="1">
      <c r="A103" s="48" t="s">
        <v>11</v>
      </c>
      <c r="B103" s="49"/>
      <c r="C103" s="49"/>
      <c r="D103" s="49"/>
      <c r="E103" s="49"/>
      <c r="F103" s="53">
        <f t="shared" si="4"/>
        <v>0</v>
      </c>
      <c r="G103" s="54" t="e">
        <f t="shared" si="5"/>
        <v>#DIV/0!</v>
      </c>
      <c r="H103" s="81"/>
      <c r="I103" s="56">
        <f t="shared" si="6"/>
        <v>0</v>
      </c>
      <c r="J103" s="57" t="e">
        <f t="shared" si="7"/>
        <v>#DIV/0!</v>
      </c>
    </row>
    <row r="104" spans="1:10" s="34" customFormat="1" ht="40.5" customHeight="1">
      <c r="A104" s="71" t="s">
        <v>23</v>
      </c>
      <c r="B104" s="37">
        <v>470000</v>
      </c>
      <c r="C104" s="37">
        <v>470000</v>
      </c>
      <c r="D104" s="37">
        <v>120000</v>
      </c>
      <c r="E104" s="37">
        <v>688831.86</v>
      </c>
      <c r="F104" s="37">
        <f t="shared" si="4"/>
        <v>568831.86</v>
      </c>
      <c r="G104" s="38">
        <f t="shared" si="5"/>
        <v>5.7402655</v>
      </c>
      <c r="H104" s="108"/>
      <c r="I104" s="40">
        <f t="shared" si="6"/>
        <v>218831.86</v>
      </c>
      <c r="J104" s="41">
        <f t="shared" si="7"/>
        <v>1.4655997021276594</v>
      </c>
    </row>
    <row r="105" spans="1:10" s="34" customFormat="1" ht="27" customHeight="1">
      <c r="A105" s="71" t="s">
        <v>17</v>
      </c>
      <c r="B105" s="37">
        <f>B106+B107+B108+B109+B110+B111</f>
        <v>12481780</v>
      </c>
      <c r="C105" s="37">
        <f>C106+C107+C108+C109+C110+C111</f>
        <v>12481780</v>
      </c>
      <c r="D105" s="37">
        <f>D106+D107+D108+D109+D110+D111</f>
        <v>2049383.33</v>
      </c>
      <c r="E105" s="37">
        <f>E106+E107+E108+E109+E110+E111</f>
        <v>888319.5700000001</v>
      </c>
      <c r="F105" s="37">
        <f t="shared" si="4"/>
        <v>-1161063.76</v>
      </c>
      <c r="G105" s="38">
        <f t="shared" si="5"/>
        <v>0.4334570097239934</v>
      </c>
      <c r="H105" s="108"/>
      <c r="I105" s="40">
        <f t="shared" si="6"/>
        <v>-11593460.43</v>
      </c>
      <c r="J105" s="41">
        <f t="shared" si="7"/>
        <v>0.07116930197455812</v>
      </c>
    </row>
    <row r="106" spans="1:10" s="17" customFormat="1" ht="44.25" customHeight="1">
      <c r="A106" s="48" t="s">
        <v>53</v>
      </c>
      <c r="B106" s="49">
        <v>5080720</v>
      </c>
      <c r="C106" s="49">
        <v>5080720</v>
      </c>
      <c r="D106" s="49">
        <v>813586.67</v>
      </c>
      <c r="E106" s="49">
        <v>492989.78</v>
      </c>
      <c r="F106" s="53">
        <f t="shared" si="4"/>
        <v>-320596.89</v>
      </c>
      <c r="G106" s="54">
        <f t="shared" si="5"/>
        <v>0.6059462355743856</v>
      </c>
      <c r="H106" s="109"/>
      <c r="I106" s="56">
        <f t="shared" si="6"/>
        <v>-4587730.22</v>
      </c>
      <c r="J106" s="57">
        <f t="shared" si="7"/>
        <v>0.09703147979026595</v>
      </c>
    </row>
    <row r="107" spans="1:10" s="17" customFormat="1" ht="57" customHeight="1">
      <c r="A107" s="48" t="s">
        <v>118</v>
      </c>
      <c r="B107" s="49">
        <v>6067280</v>
      </c>
      <c r="C107" s="49">
        <v>6067280</v>
      </c>
      <c r="D107" s="49">
        <v>1147880</v>
      </c>
      <c r="E107" s="49">
        <v>362026.83</v>
      </c>
      <c r="F107" s="53">
        <f t="shared" si="4"/>
        <v>-785853.1699999999</v>
      </c>
      <c r="G107" s="54">
        <f t="shared" si="5"/>
        <v>0.31538734885179637</v>
      </c>
      <c r="H107" s="109"/>
      <c r="I107" s="56">
        <f t="shared" si="6"/>
        <v>-5705253.17</v>
      </c>
      <c r="J107" s="57">
        <f t="shared" si="7"/>
        <v>0.059668719755804914</v>
      </c>
    </row>
    <row r="108" spans="1:10" s="17" customFormat="1" ht="57" customHeight="1">
      <c r="A108" s="48" t="s">
        <v>56</v>
      </c>
      <c r="B108" s="49">
        <v>139500</v>
      </c>
      <c r="C108" s="49">
        <v>139500</v>
      </c>
      <c r="D108" s="49">
        <v>4583.33</v>
      </c>
      <c r="E108" s="49">
        <v>0</v>
      </c>
      <c r="F108" s="53">
        <f t="shared" si="4"/>
        <v>-4583.33</v>
      </c>
      <c r="G108" s="54">
        <f t="shared" si="5"/>
        <v>0</v>
      </c>
      <c r="H108" s="109"/>
      <c r="I108" s="56">
        <f t="shared" si="6"/>
        <v>-139500</v>
      </c>
      <c r="J108" s="57">
        <f t="shared" si="7"/>
        <v>0</v>
      </c>
    </row>
    <row r="109" spans="1:10" s="17" customFormat="1" ht="60" customHeight="1">
      <c r="A109" s="103" t="s">
        <v>119</v>
      </c>
      <c r="B109" s="110">
        <v>619500</v>
      </c>
      <c r="C109" s="110">
        <v>619500</v>
      </c>
      <c r="D109" s="110">
        <v>83333.33</v>
      </c>
      <c r="E109" s="110">
        <v>33302.96</v>
      </c>
      <c r="F109" s="53">
        <f t="shared" si="4"/>
        <v>-50030.37</v>
      </c>
      <c r="G109" s="54">
        <f t="shared" si="5"/>
        <v>0.3996355359854214</v>
      </c>
      <c r="H109" s="111"/>
      <c r="I109" s="56">
        <f t="shared" si="6"/>
        <v>-586197.04</v>
      </c>
      <c r="J109" s="57">
        <f t="shared" si="7"/>
        <v>0.05375780468119451</v>
      </c>
    </row>
    <row r="110" spans="1:10" s="17" customFormat="1" ht="60" customHeight="1">
      <c r="A110" s="70" t="s">
        <v>120</v>
      </c>
      <c r="B110" s="49">
        <v>450000</v>
      </c>
      <c r="C110" s="49">
        <v>450000</v>
      </c>
      <c r="D110" s="49">
        <v>0</v>
      </c>
      <c r="E110" s="49">
        <v>0</v>
      </c>
      <c r="F110" s="53">
        <f t="shared" si="4"/>
        <v>0</v>
      </c>
      <c r="G110" s="54" t="e">
        <f t="shared" si="5"/>
        <v>#DIV/0!</v>
      </c>
      <c r="H110" s="109"/>
      <c r="I110" s="56">
        <f t="shared" si="6"/>
        <v>-450000</v>
      </c>
      <c r="J110" s="57">
        <f t="shared" si="7"/>
        <v>0</v>
      </c>
    </row>
    <row r="111" spans="1:10" s="17" customFormat="1" ht="156" customHeight="1">
      <c r="A111" s="70" t="s">
        <v>63</v>
      </c>
      <c r="B111" s="49">
        <v>124780</v>
      </c>
      <c r="C111" s="49">
        <v>124780</v>
      </c>
      <c r="D111" s="49">
        <v>0</v>
      </c>
      <c r="E111" s="49">
        <v>0</v>
      </c>
      <c r="F111" s="53">
        <f t="shared" si="4"/>
        <v>0</v>
      </c>
      <c r="G111" s="54" t="e">
        <f t="shared" si="5"/>
        <v>#DIV/0!</v>
      </c>
      <c r="H111" s="109"/>
      <c r="I111" s="56">
        <f t="shared" si="6"/>
        <v>-124780</v>
      </c>
      <c r="J111" s="57">
        <f t="shared" si="7"/>
        <v>0</v>
      </c>
    </row>
    <row r="112" spans="1:10" s="17" customFormat="1" ht="43.5" customHeight="1">
      <c r="A112" s="71" t="s">
        <v>28</v>
      </c>
      <c r="B112" s="37">
        <f>B113+B114</f>
        <v>7051240</v>
      </c>
      <c r="C112" s="37">
        <f>C113+C114</f>
        <v>7051240</v>
      </c>
      <c r="D112" s="37">
        <f>D113+D114</f>
        <v>6180240</v>
      </c>
      <c r="E112" s="37">
        <f>E113+E114</f>
        <v>0</v>
      </c>
      <c r="F112" s="37">
        <f t="shared" si="4"/>
        <v>-6180240</v>
      </c>
      <c r="G112" s="38">
        <f t="shared" si="5"/>
        <v>0</v>
      </c>
      <c r="H112" s="108"/>
      <c r="I112" s="40">
        <f t="shared" si="6"/>
        <v>-7051240</v>
      </c>
      <c r="J112" s="41">
        <f t="shared" si="7"/>
        <v>0</v>
      </c>
    </row>
    <row r="113" spans="1:10" s="17" customFormat="1" ht="61.5" customHeight="1">
      <c r="A113" s="48" t="s">
        <v>121</v>
      </c>
      <c r="B113" s="49">
        <v>5000000</v>
      </c>
      <c r="C113" s="49">
        <v>5000000</v>
      </c>
      <c r="D113" s="49">
        <v>5000000</v>
      </c>
      <c r="E113" s="49">
        <v>0</v>
      </c>
      <c r="F113" s="53">
        <f t="shared" si="4"/>
        <v>-5000000</v>
      </c>
      <c r="G113" s="54">
        <f t="shared" si="5"/>
        <v>0</v>
      </c>
      <c r="H113" s="109"/>
      <c r="I113" s="56">
        <f t="shared" si="6"/>
        <v>-5000000</v>
      </c>
      <c r="J113" s="57">
        <f t="shared" si="7"/>
        <v>0</v>
      </c>
    </row>
    <row r="114" spans="1:10" s="17" customFormat="1" ht="78.75" customHeight="1">
      <c r="A114" s="48" t="s">
        <v>122</v>
      </c>
      <c r="B114" s="49">
        <v>2051240</v>
      </c>
      <c r="C114" s="49">
        <v>2051240</v>
      </c>
      <c r="D114" s="49">
        <v>1180240</v>
      </c>
      <c r="E114" s="49">
        <v>0</v>
      </c>
      <c r="F114" s="53">
        <f t="shared" si="4"/>
        <v>-1180240</v>
      </c>
      <c r="G114" s="54">
        <f t="shared" si="5"/>
        <v>0</v>
      </c>
      <c r="H114" s="109"/>
      <c r="I114" s="56">
        <f t="shared" si="6"/>
        <v>-2051240</v>
      </c>
      <c r="J114" s="57">
        <f t="shared" si="7"/>
        <v>0</v>
      </c>
    </row>
    <row r="115" spans="1:10" ht="61.5" customHeight="1">
      <c r="A115" s="112" t="s">
        <v>18</v>
      </c>
      <c r="B115" s="40">
        <f>B116+B117</f>
        <v>645500</v>
      </c>
      <c r="C115" s="40">
        <f>C116+C117</f>
        <v>645500</v>
      </c>
      <c r="D115" s="40">
        <f>D116+D117</f>
        <v>320891.67</v>
      </c>
      <c r="E115" s="40">
        <f>E116+E117</f>
        <v>42067.9</v>
      </c>
      <c r="F115" s="37">
        <f t="shared" si="4"/>
        <v>-278823.76999999996</v>
      </c>
      <c r="G115" s="38">
        <f t="shared" si="5"/>
        <v>0.1310968901124794</v>
      </c>
      <c r="H115" s="113" t="e">
        <f>#REF!-#REF!</f>
        <v>#REF!</v>
      </c>
      <c r="I115" s="40">
        <f t="shared" si="6"/>
        <v>-603432.1</v>
      </c>
      <c r="J115" s="41">
        <f t="shared" si="7"/>
        <v>0.06517103020914021</v>
      </c>
    </row>
    <row r="116" spans="1:10" ht="133.5" customHeight="1">
      <c r="A116" s="103" t="s">
        <v>123</v>
      </c>
      <c r="B116" s="110">
        <v>623000</v>
      </c>
      <c r="C116" s="110">
        <v>623000</v>
      </c>
      <c r="D116" s="110">
        <v>298391.67</v>
      </c>
      <c r="E116" s="110">
        <v>42067.9</v>
      </c>
      <c r="F116" s="53">
        <f t="shared" si="4"/>
        <v>-256323.77</v>
      </c>
      <c r="G116" s="54">
        <f t="shared" si="5"/>
        <v>0.14098215275245454</v>
      </c>
      <c r="H116" s="111"/>
      <c r="I116" s="56">
        <f t="shared" si="6"/>
        <v>-580932.1</v>
      </c>
      <c r="J116" s="57">
        <f t="shared" si="7"/>
        <v>0.06752471910112359</v>
      </c>
    </row>
    <row r="117" spans="1:10" ht="54.75" customHeight="1">
      <c r="A117" s="103" t="s">
        <v>124</v>
      </c>
      <c r="B117" s="110">
        <v>22500</v>
      </c>
      <c r="C117" s="110">
        <v>22500</v>
      </c>
      <c r="D117" s="110">
        <v>22500</v>
      </c>
      <c r="E117" s="110">
        <v>0</v>
      </c>
      <c r="F117" s="53">
        <f t="shared" si="4"/>
        <v>-22500</v>
      </c>
      <c r="G117" s="54">
        <f t="shared" si="5"/>
        <v>0</v>
      </c>
      <c r="H117" s="111"/>
      <c r="I117" s="56">
        <f t="shared" si="6"/>
        <v>-22500</v>
      </c>
      <c r="J117" s="57">
        <f t="shared" si="7"/>
        <v>0</v>
      </c>
    </row>
    <row r="118" spans="1:10" ht="30" customHeight="1">
      <c r="A118" s="114" t="s">
        <v>19</v>
      </c>
      <c r="B118" s="40">
        <f>B119+B120+B121</f>
        <v>229000</v>
      </c>
      <c r="C118" s="40">
        <f>C119+C120+C121</f>
        <v>229000</v>
      </c>
      <c r="D118" s="40">
        <f>D119+D120+D121</f>
        <v>21833.34</v>
      </c>
      <c r="E118" s="40">
        <f>E119+E120+E121</f>
        <v>5140.41</v>
      </c>
      <c r="F118" s="37">
        <f t="shared" si="4"/>
        <v>-16692.93</v>
      </c>
      <c r="G118" s="38">
        <f t="shared" si="5"/>
        <v>0.23543855406456363</v>
      </c>
      <c r="H118" s="115"/>
      <c r="I118" s="40">
        <f t="shared" si="6"/>
        <v>-223859.59</v>
      </c>
      <c r="J118" s="41">
        <f t="shared" si="7"/>
        <v>0.022447205240174673</v>
      </c>
    </row>
    <row r="119" spans="1:10" ht="41.25" customHeight="1">
      <c r="A119" s="116" t="s">
        <v>125</v>
      </c>
      <c r="B119" s="110">
        <v>65000</v>
      </c>
      <c r="C119" s="110">
        <v>65000</v>
      </c>
      <c r="D119" s="110">
        <v>2666.67</v>
      </c>
      <c r="E119" s="110">
        <v>280</v>
      </c>
      <c r="F119" s="53">
        <f t="shared" si="4"/>
        <v>-2386.67</v>
      </c>
      <c r="G119" s="54">
        <f t="shared" si="5"/>
        <v>0.10499986875016407</v>
      </c>
      <c r="H119" s="111"/>
      <c r="I119" s="56">
        <f t="shared" si="6"/>
        <v>-64720</v>
      </c>
      <c r="J119" s="57">
        <f t="shared" si="7"/>
        <v>0.0043076923076923075</v>
      </c>
    </row>
    <row r="120" spans="1:10" ht="56.25" customHeight="1">
      <c r="A120" s="103" t="s">
        <v>126</v>
      </c>
      <c r="B120" s="110">
        <v>70000</v>
      </c>
      <c r="C120" s="110">
        <v>70000</v>
      </c>
      <c r="D120" s="110">
        <v>11666.67</v>
      </c>
      <c r="E120" s="110">
        <v>2471.03</v>
      </c>
      <c r="F120" s="53">
        <f t="shared" si="4"/>
        <v>-9195.64</v>
      </c>
      <c r="G120" s="54">
        <f t="shared" si="5"/>
        <v>0.21180251091356833</v>
      </c>
      <c r="H120" s="111"/>
      <c r="I120" s="56">
        <f t="shared" si="6"/>
        <v>-67528.97</v>
      </c>
      <c r="J120" s="57">
        <f t="shared" si="7"/>
        <v>0.03530042857142857</v>
      </c>
    </row>
    <row r="121" spans="1:10" ht="92.25" customHeight="1">
      <c r="A121" s="117" t="s">
        <v>127</v>
      </c>
      <c r="B121" s="110">
        <v>94000</v>
      </c>
      <c r="C121" s="110">
        <v>94000</v>
      </c>
      <c r="D121" s="110">
        <v>7500</v>
      </c>
      <c r="E121" s="110">
        <v>2389.38</v>
      </c>
      <c r="F121" s="53">
        <f t="shared" si="4"/>
        <v>-5110.62</v>
      </c>
      <c r="G121" s="54">
        <f t="shared" si="5"/>
        <v>0.31858400000000003</v>
      </c>
      <c r="H121" s="111"/>
      <c r="I121" s="56">
        <f t="shared" si="6"/>
        <v>-91610.62</v>
      </c>
      <c r="J121" s="57">
        <f t="shared" si="7"/>
        <v>0.025418936170212767</v>
      </c>
    </row>
    <row r="122" spans="1:10" ht="46.5" customHeight="1">
      <c r="A122" s="112" t="s">
        <v>20</v>
      </c>
      <c r="B122" s="40">
        <f>B123</f>
        <v>1308000</v>
      </c>
      <c r="C122" s="40">
        <f>C123</f>
        <v>1384500</v>
      </c>
      <c r="D122" s="40">
        <f>D123</f>
        <v>511166.67</v>
      </c>
      <c r="E122" s="40">
        <f>E123</f>
        <v>5880.19</v>
      </c>
      <c r="F122" s="37">
        <f t="shared" si="4"/>
        <v>-505286.48</v>
      </c>
      <c r="G122" s="38">
        <f t="shared" si="5"/>
        <v>0.011503469113117254</v>
      </c>
      <c r="H122" s="118">
        <f>F122/E122</f>
        <v>-85.93029817063734</v>
      </c>
      <c r="I122" s="40">
        <f t="shared" si="6"/>
        <v>-1378619.81</v>
      </c>
      <c r="J122" s="41">
        <f t="shared" si="7"/>
        <v>0.004247157818707114</v>
      </c>
    </row>
    <row r="123" spans="1:10" ht="131.25" customHeight="1">
      <c r="A123" s="103" t="s">
        <v>128</v>
      </c>
      <c r="B123" s="110">
        <v>1308000</v>
      </c>
      <c r="C123" s="110">
        <v>1384500</v>
      </c>
      <c r="D123" s="110">
        <v>511166.67</v>
      </c>
      <c r="E123" s="110">
        <v>5880.19</v>
      </c>
      <c r="F123" s="53">
        <f t="shared" si="4"/>
        <v>-505286.48</v>
      </c>
      <c r="G123" s="54">
        <f t="shared" si="5"/>
        <v>0.011503469113117254</v>
      </c>
      <c r="H123" s="111"/>
      <c r="I123" s="56">
        <f t="shared" si="6"/>
        <v>-1378619.81</v>
      </c>
      <c r="J123" s="57">
        <f t="shared" si="7"/>
        <v>0.004247157818707114</v>
      </c>
    </row>
    <row r="124" spans="1:10" ht="41.25" customHeight="1">
      <c r="A124" s="112" t="s">
        <v>35</v>
      </c>
      <c r="B124" s="40">
        <f>B125+B126+B127</f>
        <v>4300000</v>
      </c>
      <c r="C124" s="40">
        <f>C125+C126+C127</f>
        <v>4300000</v>
      </c>
      <c r="D124" s="40">
        <f>D125+D126+D127</f>
        <v>500000</v>
      </c>
      <c r="E124" s="40">
        <f>E125+E126+E127</f>
        <v>0</v>
      </c>
      <c r="F124" s="37">
        <f t="shared" si="4"/>
        <v>-500000</v>
      </c>
      <c r="G124" s="38">
        <f t="shared" si="5"/>
        <v>0</v>
      </c>
      <c r="H124" s="119"/>
      <c r="I124" s="40">
        <f t="shared" si="6"/>
        <v>-4300000</v>
      </c>
      <c r="J124" s="41">
        <f t="shared" si="7"/>
        <v>0</v>
      </c>
    </row>
    <row r="125" spans="1:10" ht="52.5" customHeight="1">
      <c r="A125" s="117" t="s">
        <v>129</v>
      </c>
      <c r="B125" s="56">
        <v>3300000</v>
      </c>
      <c r="C125" s="110">
        <v>3300000</v>
      </c>
      <c r="D125" s="110">
        <v>300000</v>
      </c>
      <c r="E125" s="110">
        <v>0</v>
      </c>
      <c r="F125" s="53">
        <f t="shared" si="4"/>
        <v>-300000</v>
      </c>
      <c r="G125" s="54">
        <f t="shared" si="5"/>
        <v>0</v>
      </c>
      <c r="H125" s="111"/>
      <c r="I125" s="56">
        <f t="shared" si="6"/>
        <v>-3300000</v>
      </c>
      <c r="J125" s="57">
        <f t="shared" si="7"/>
        <v>0</v>
      </c>
    </row>
    <row r="126" spans="1:10" ht="59.25" customHeight="1">
      <c r="A126" s="117" t="s">
        <v>130</v>
      </c>
      <c r="B126" s="56">
        <v>500000</v>
      </c>
      <c r="C126" s="110">
        <v>500000</v>
      </c>
      <c r="D126" s="110">
        <v>200000</v>
      </c>
      <c r="E126" s="110">
        <v>0</v>
      </c>
      <c r="F126" s="53">
        <f t="shared" si="4"/>
        <v>-200000</v>
      </c>
      <c r="G126" s="54">
        <f t="shared" si="5"/>
        <v>0</v>
      </c>
      <c r="H126" s="111"/>
      <c r="I126" s="56">
        <f t="shared" si="6"/>
        <v>-500000</v>
      </c>
      <c r="J126" s="57">
        <f t="shared" si="7"/>
        <v>0</v>
      </c>
    </row>
    <row r="127" spans="1:10" ht="84" customHeight="1">
      <c r="A127" s="103" t="s">
        <v>131</v>
      </c>
      <c r="B127" s="110">
        <v>500000</v>
      </c>
      <c r="C127" s="110">
        <v>500000</v>
      </c>
      <c r="D127" s="110">
        <v>0</v>
      </c>
      <c r="E127" s="110">
        <v>0</v>
      </c>
      <c r="F127" s="53">
        <f t="shared" si="4"/>
        <v>0</v>
      </c>
      <c r="G127" s="54" t="e">
        <f t="shared" si="5"/>
        <v>#DIV/0!</v>
      </c>
      <c r="H127" s="111"/>
      <c r="I127" s="56">
        <f t="shared" si="6"/>
        <v>-500000</v>
      </c>
      <c r="J127" s="57">
        <f t="shared" si="7"/>
        <v>0</v>
      </c>
    </row>
    <row r="128" spans="1:10" ht="36.75" customHeight="1">
      <c r="A128" s="112" t="s">
        <v>30</v>
      </c>
      <c r="B128" s="40">
        <f>B129+B130+B131+B132+B133+B134+B135</f>
        <v>55526266</v>
      </c>
      <c r="C128" s="40">
        <f>C129+C130+C131+C132+C133+C134+C135</f>
        <v>45779009</v>
      </c>
      <c r="D128" s="40">
        <f>D129+D130+D131+D132+D133+D134+D135</f>
        <v>814000</v>
      </c>
      <c r="E128" s="40">
        <f>E129+E130+E131+E132+E133+E134+E135</f>
        <v>126450</v>
      </c>
      <c r="F128" s="37">
        <f t="shared" si="4"/>
        <v>-687550</v>
      </c>
      <c r="G128" s="38">
        <f t="shared" si="5"/>
        <v>0.15534398034398034</v>
      </c>
      <c r="H128" s="119"/>
      <c r="I128" s="40">
        <f t="shared" si="6"/>
        <v>-45652559</v>
      </c>
      <c r="J128" s="41">
        <f t="shared" si="7"/>
        <v>0.0027621829908987326</v>
      </c>
    </row>
    <row r="129" spans="1:10" ht="57.75" customHeight="1">
      <c r="A129" s="103" t="s">
        <v>132</v>
      </c>
      <c r="B129" s="110">
        <v>17062409</v>
      </c>
      <c r="C129" s="110">
        <v>17062409</v>
      </c>
      <c r="D129" s="110">
        <v>350000</v>
      </c>
      <c r="E129" s="110">
        <v>0</v>
      </c>
      <c r="F129" s="53">
        <f t="shared" si="4"/>
        <v>-350000</v>
      </c>
      <c r="G129" s="54">
        <f t="shared" si="5"/>
        <v>0</v>
      </c>
      <c r="H129" s="120"/>
      <c r="I129" s="56">
        <f t="shared" si="6"/>
        <v>-17062409</v>
      </c>
      <c r="J129" s="57">
        <f t="shared" si="7"/>
        <v>0</v>
      </c>
    </row>
    <row r="130" spans="1:10" ht="75" customHeight="1">
      <c r="A130" s="103" t="s">
        <v>133</v>
      </c>
      <c r="B130" s="110">
        <v>2000000</v>
      </c>
      <c r="C130" s="110">
        <v>2000000</v>
      </c>
      <c r="D130" s="110">
        <v>0</v>
      </c>
      <c r="E130" s="110">
        <v>0</v>
      </c>
      <c r="F130" s="53">
        <f t="shared" si="4"/>
        <v>0</v>
      </c>
      <c r="G130" s="54" t="e">
        <f t="shared" si="5"/>
        <v>#DIV/0!</v>
      </c>
      <c r="H130" s="120"/>
      <c r="I130" s="56">
        <f t="shared" si="6"/>
        <v>-2000000</v>
      </c>
      <c r="J130" s="57">
        <f t="shared" si="7"/>
        <v>0</v>
      </c>
    </row>
    <row r="131" spans="1:10" ht="99" customHeight="1">
      <c r="A131" s="103" t="s">
        <v>134</v>
      </c>
      <c r="B131" s="110">
        <v>31022257</v>
      </c>
      <c r="C131" s="110">
        <v>21050000</v>
      </c>
      <c r="D131" s="110">
        <v>0</v>
      </c>
      <c r="E131" s="110">
        <v>0</v>
      </c>
      <c r="F131" s="53">
        <f t="shared" si="4"/>
        <v>0</v>
      </c>
      <c r="G131" s="54" t="e">
        <f t="shared" si="5"/>
        <v>#DIV/0!</v>
      </c>
      <c r="H131" s="120"/>
      <c r="I131" s="56">
        <f t="shared" si="6"/>
        <v>-21050000</v>
      </c>
      <c r="J131" s="57">
        <f t="shared" si="7"/>
        <v>0</v>
      </c>
    </row>
    <row r="132" spans="1:10" ht="39.75" customHeight="1">
      <c r="A132" s="103" t="s">
        <v>135</v>
      </c>
      <c r="B132" s="110">
        <v>1245100</v>
      </c>
      <c r="C132" s="110">
        <v>1470100</v>
      </c>
      <c r="D132" s="110">
        <v>452000</v>
      </c>
      <c r="E132" s="110">
        <v>126450</v>
      </c>
      <c r="F132" s="53">
        <f t="shared" si="4"/>
        <v>-325550</v>
      </c>
      <c r="G132" s="54">
        <f t="shared" si="5"/>
        <v>0.2797566371681416</v>
      </c>
      <c r="H132" s="120"/>
      <c r="I132" s="56">
        <f t="shared" si="6"/>
        <v>-1343650</v>
      </c>
      <c r="J132" s="57">
        <f t="shared" si="7"/>
        <v>0.08601455683286852</v>
      </c>
    </row>
    <row r="133" spans="1:10" ht="67.5" customHeight="1">
      <c r="A133" s="121" t="s">
        <v>136</v>
      </c>
      <c r="B133" s="122">
        <v>30000</v>
      </c>
      <c r="C133" s="122">
        <v>30000</v>
      </c>
      <c r="D133" s="110">
        <v>10000</v>
      </c>
      <c r="E133" s="110">
        <v>0</v>
      </c>
      <c r="F133" s="53">
        <f t="shared" si="4"/>
        <v>-10000</v>
      </c>
      <c r="G133" s="54">
        <f t="shared" si="5"/>
        <v>0</v>
      </c>
      <c r="H133" s="120"/>
      <c r="I133" s="56">
        <f t="shared" si="6"/>
        <v>-30000</v>
      </c>
      <c r="J133" s="57">
        <f t="shared" si="7"/>
        <v>0</v>
      </c>
    </row>
    <row r="134" spans="1:10" ht="147" customHeight="1">
      <c r="A134" s="121" t="s">
        <v>137</v>
      </c>
      <c r="B134" s="122">
        <v>6500</v>
      </c>
      <c r="C134" s="110">
        <v>6500</v>
      </c>
      <c r="D134" s="110">
        <v>2000</v>
      </c>
      <c r="E134" s="110">
        <v>0</v>
      </c>
      <c r="F134" s="53">
        <f t="shared" si="4"/>
        <v>-2000</v>
      </c>
      <c r="G134" s="54">
        <f t="shared" si="5"/>
        <v>0</v>
      </c>
      <c r="H134" s="111"/>
      <c r="I134" s="56">
        <f t="shared" si="6"/>
        <v>-6500</v>
      </c>
      <c r="J134" s="57">
        <f t="shared" si="7"/>
        <v>0</v>
      </c>
    </row>
    <row r="135" spans="1:10" ht="36.75" customHeight="1">
      <c r="A135" s="121" t="s">
        <v>138</v>
      </c>
      <c r="B135" s="122">
        <v>4160000</v>
      </c>
      <c r="C135" s="110">
        <v>4160000</v>
      </c>
      <c r="D135" s="110">
        <v>0</v>
      </c>
      <c r="E135" s="110">
        <v>0</v>
      </c>
      <c r="F135" s="53">
        <f>E135-D135</f>
        <v>0</v>
      </c>
      <c r="G135" s="54" t="e">
        <f>E135/D135</f>
        <v>#DIV/0!</v>
      </c>
      <c r="H135" s="111"/>
      <c r="I135" s="56">
        <f>E135-C135</f>
        <v>-4160000</v>
      </c>
      <c r="J135" s="57">
        <f>E135/C135</f>
        <v>0</v>
      </c>
    </row>
    <row r="136" spans="1:10" ht="30" customHeight="1">
      <c r="A136" s="112" t="s">
        <v>26</v>
      </c>
      <c r="B136" s="40">
        <f>B137+B138</f>
        <v>600900</v>
      </c>
      <c r="C136" s="40">
        <f>C137+C138</f>
        <v>600900</v>
      </c>
      <c r="D136" s="40">
        <f>D137+D138</f>
        <v>225100</v>
      </c>
      <c r="E136" s="40">
        <f>E137+E138</f>
        <v>20280</v>
      </c>
      <c r="F136" s="37">
        <f>E136-D136</f>
        <v>-204820</v>
      </c>
      <c r="G136" s="38">
        <f>E136/D136</f>
        <v>0.09009329187027988</v>
      </c>
      <c r="H136" s="115"/>
      <c r="I136" s="40">
        <f>E136-C136</f>
        <v>-580620</v>
      </c>
      <c r="J136" s="41">
        <f>E136/C136</f>
        <v>0.03374937593609586</v>
      </c>
    </row>
    <row r="137" spans="1:10" ht="58.5" customHeight="1">
      <c r="A137" s="103" t="s">
        <v>139</v>
      </c>
      <c r="B137" s="110">
        <v>450900</v>
      </c>
      <c r="C137" s="110">
        <v>450900</v>
      </c>
      <c r="D137" s="110">
        <v>75100</v>
      </c>
      <c r="E137" s="110">
        <v>0</v>
      </c>
      <c r="F137" s="53">
        <f>E137-D137</f>
        <v>-75100</v>
      </c>
      <c r="G137" s="54">
        <f>E137/D137</f>
        <v>0</v>
      </c>
      <c r="H137" s="111"/>
      <c r="I137" s="56">
        <f>E137-C137</f>
        <v>-450900</v>
      </c>
      <c r="J137" s="57">
        <f>E137/C137</f>
        <v>0</v>
      </c>
    </row>
    <row r="138" spans="1:10" ht="42" customHeight="1">
      <c r="A138" s="103" t="s">
        <v>39</v>
      </c>
      <c r="B138" s="110">
        <v>150000</v>
      </c>
      <c r="C138" s="110">
        <v>150000</v>
      </c>
      <c r="D138" s="110">
        <v>150000</v>
      </c>
      <c r="E138" s="110">
        <v>20280</v>
      </c>
      <c r="F138" s="53">
        <f>E138-D138</f>
        <v>-129720</v>
      </c>
      <c r="G138" s="54">
        <f>E138/D138</f>
        <v>0.1352</v>
      </c>
      <c r="H138" s="111"/>
      <c r="I138" s="56">
        <f>E138-C138</f>
        <v>-129720</v>
      </c>
      <c r="J138" s="57">
        <f>E138/C138</f>
        <v>0.1352</v>
      </c>
    </row>
    <row r="139" spans="1:10" s="28" customFormat="1" ht="30" customHeight="1">
      <c r="A139" s="123" t="s">
        <v>12</v>
      </c>
      <c r="B139" s="33">
        <f>B100+B101</f>
        <v>584492997.24</v>
      </c>
      <c r="C139" s="33">
        <f>C100+C101</f>
        <v>584492997.24</v>
      </c>
      <c r="D139" s="33">
        <f>D100+D101</f>
        <v>134068311.25</v>
      </c>
      <c r="E139" s="33">
        <f>E100+E101</f>
        <v>78531551.34000002</v>
      </c>
      <c r="F139" s="32">
        <f>E139-D139</f>
        <v>-55536759.90999998</v>
      </c>
      <c r="G139" s="105">
        <f>E139/D139</f>
        <v>0.5857577425105369</v>
      </c>
      <c r="H139" s="124"/>
      <c r="I139" s="33">
        <f>E139-C139</f>
        <v>-505961445.9</v>
      </c>
      <c r="J139" s="107">
        <f>E139/C139</f>
        <v>0.1343584126941285</v>
      </c>
    </row>
    <row r="140" spans="1:10" s="19" customFormat="1" ht="37.5" customHeight="1">
      <c r="A140" s="129" t="s">
        <v>34</v>
      </c>
      <c r="B140" s="129"/>
      <c r="C140" s="129"/>
      <c r="D140" s="129"/>
      <c r="E140" s="129"/>
      <c r="F140" s="129"/>
      <c r="G140" s="129"/>
      <c r="H140" s="129"/>
      <c r="I140" s="129"/>
      <c r="J140" s="129"/>
    </row>
    <row r="141" spans="1:10" ht="14.2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</row>
    <row r="142" spans="1:10" ht="15">
      <c r="A142" s="20"/>
      <c r="B142" s="21"/>
      <c r="C142" s="21"/>
      <c r="D142" s="22"/>
      <c r="E142" s="23"/>
      <c r="F142" s="22"/>
      <c r="G142" s="20"/>
      <c r="H142" s="24"/>
      <c r="I142" s="24"/>
      <c r="J142" s="24"/>
    </row>
    <row r="143" spans="1:10" ht="15">
      <c r="A143" s="20"/>
      <c r="B143" s="21"/>
      <c r="C143" s="21"/>
      <c r="D143" s="22"/>
      <c r="E143" s="23"/>
      <c r="F143" s="22"/>
      <c r="G143" s="20"/>
      <c r="H143" s="24"/>
      <c r="I143" s="24"/>
      <c r="J143" s="24"/>
    </row>
    <row r="144" spans="1:10" ht="15">
      <c r="A144" s="20"/>
      <c r="B144" s="21"/>
      <c r="C144" s="21"/>
      <c r="D144" s="22"/>
      <c r="E144" s="23"/>
      <c r="F144" s="22"/>
      <c r="G144" s="20"/>
      <c r="H144" s="24"/>
      <c r="I144" s="24"/>
      <c r="J144" s="24"/>
    </row>
    <row r="145" spans="1:7" ht="15">
      <c r="A145" s="20"/>
      <c r="B145" s="21"/>
      <c r="C145" s="21"/>
      <c r="D145" s="22"/>
      <c r="E145" s="23"/>
      <c r="F145" s="22"/>
      <c r="G145" s="20"/>
    </row>
    <row r="146" spans="1:7" ht="15">
      <c r="A146" s="20"/>
      <c r="B146" s="21"/>
      <c r="C146" s="21"/>
      <c r="D146" s="22"/>
      <c r="E146" s="23"/>
      <c r="F146" s="22"/>
      <c r="G146" s="20"/>
    </row>
    <row r="147" spans="1:7" ht="15">
      <c r="A147" s="20"/>
      <c r="B147" s="21"/>
      <c r="C147" s="21"/>
      <c r="D147" s="22"/>
      <c r="E147" s="23"/>
      <c r="F147" s="22"/>
      <c r="G147" s="20"/>
    </row>
    <row r="148" spans="1:7" ht="15">
      <c r="A148" s="20"/>
      <c r="B148" s="21"/>
      <c r="C148" s="21"/>
      <c r="D148" s="22"/>
      <c r="E148" s="23"/>
      <c r="F148" s="22"/>
      <c r="G148" s="20"/>
    </row>
    <row r="149" spans="1:7" ht="15">
      <c r="A149" s="20"/>
      <c r="B149" s="21"/>
      <c r="C149" s="21"/>
      <c r="D149" s="22"/>
      <c r="E149" s="23"/>
      <c r="F149" s="22"/>
      <c r="G149" s="20"/>
    </row>
    <row r="150" spans="1:7" ht="15">
      <c r="A150" s="20"/>
      <c r="B150" s="21"/>
      <c r="C150" s="21"/>
      <c r="D150" s="22"/>
      <c r="E150" s="23"/>
      <c r="F150" s="22"/>
      <c r="G150" s="20"/>
    </row>
    <row r="151" spans="1:7" ht="15">
      <c r="A151" s="20"/>
      <c r="B151" s="21"/>
      <c r="C151" s="21"/>
      <c r="D151" s="22"/>
      <c r="E151" s="23"/>
      <c r="F151" s="22"/>
      <c r="G151" s="20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ht="15">
      <c r="A7024" s="1"/>
    </row>
    <row r="7025" ht="15">
      <c r="A7025" s="1"/>
    </row>
    <row r="7026" ht="15">
      <c r="A7026" s="1"/>
    </row>
    <row r="7027" ht="15">
      <c r="A7027" s="1"/>
    </row>
    <row r="7028" ht="15">
      <c r="A7028" s="1"/>
    </row>
    <row r="7029" ht="15">
      <c r="A7029" s="1"/>
    </row>
    <row r="7030" ht="15">
      <c r="A7030" s="1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</sheetData>
  <sheetProtection/>
  <mergeCells count="10">
    <mergeCell ref="A1:J1"/>
    <mergeCell ref="F3:G3"/>
    <mergeCell ref="I3:J3"/>
    <mergeCell ref="A2:J2"/>
    <mergeCell ref="A140:J141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3" manualBreakCount="3">
    <brk id="35" max="9" man="1"/>
    <brk id="56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2022-02-01T14:07:20Z</cp:lastPrinted>
  <dcterms:created xsi:type="dcterms:W3CDTF">2006-09-07T13:25:24Z</dcterms:created>
  <dcterms:modified xsi:type="dcterms:W3CDTF">2022-03-21T10:34:58Z</dcterms:modified>
  <cp:category/>
  <cp:version/>
  <cp:contentType/>
  <cp:contentStatus/>
</cp:coreProperties>
</file>