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activeTab="0"/>
  </bookViews>
  <sheets>
    <sheet name="01.07.2022 " sheetId="1" r:id="rId1"/>
  </sheets>
  <definedNames>
    <definedName name="_xlnm.Print_Area" localSheetId="0">'01.07.2022 '!$A$1:$L$190</definedName>
  </definedNames>
  <calcPr fullCalcOnLoad="1"/>
</workbook>
</file>

<file path=xl/sharedStrings.xml><?xml version="1.0" encoding="utf-8"?>
<sst xmlns="http://schemas.openxmlformats.org/spreadsheetml/2006/main" count="304" uniqueCount="254">
  <si>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</si>
  <si>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</si>
  <si>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</si>
  <si>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</si>
  <si>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</si>
  <si>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</si>
  <si>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</si>
  <si>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</si>
  <si>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</si>
  <si>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</si>
  <si>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</si>
  <si>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</si>
  <si>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</si>
  <si>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</si>
  <si>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</si>
  <si>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</si>
  <si>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</si>
  <si>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</si>
  <si>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</si>
  <si>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</si>
  <si>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</si>
  <si>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</si>
  <si>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</si>
  <si>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</si>
  <si>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</si>
  <si>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</si>
  <si>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</si>
  <si>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</si>
  <si>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</si>
  <si>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</si>
  <si>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</si>
  <si>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</si>
  <si>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</si>
  <si>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</si>
  <si>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</si>
  <si>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</si>
  <si>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</si>
  <si>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</si>
  <si>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</si>
  <si>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</si>
  <si>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</si>
  <si>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</si>
  <si>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</si>
  <si>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</si>
  <si>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</si>
  <si>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</si>
  <si>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</si>
  <si>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</si>
  <si>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</si>
  <si>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</si>
  <si>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</si>
  <si>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</si>
  <si>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</si>
  <si>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</si>
  <si>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</si>
  <si>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</si>
  <si>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</si>
  <si>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</si>
  <si>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</si>
  <si>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</si>
  <si>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</si>
  <si>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3710160</t>
  </si>
  <si>
    <t>0212030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</si>
  <si>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</si>
  <si>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</si>
  <si>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</si>
  <si>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</si>
  <si>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</si>
  <si>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</si>
  <si>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</si>
  <si>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</si>
  <si>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</si>
  <si>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</si>
  <si>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</si>
  <si>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</si>
  <si>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</si>
  <si>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</si>
  <si>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</si>
  <si>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</si>
  <si>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</si>
  <si>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</si>
  <si>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</si>
  <si>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</si>
  <si>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</si>
  <si>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</si>
  <si>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</si>
  <si>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</si>
  <si>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</si>
  <si>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.3.2</t>
  </si>
  <si>
    <t>.3.1</t>
  </si>
  <si>
    <t>.1.1</t>
  </si>
  <si>
    <t>.1.2</t>
  </si>
  <si>
    <t>.1.3</t>
  </si>
  <si>
    <t>.1.4</t>
  </si>
  <si>
    <t>.1.6</t>
  </si>
  <si>
    <t>.1.7</t>
  </si>
  <si>
    <t>.1.8</t>
  </si>
  <si>
    <t>.1.9</t>
  </si>
  <si>
    <t>.1.10</t>
  </si>
  <si>
    <t>.1.11</t>
  </si>
  <si>
    <t>.1.12</t>
  </si>
  <si>
    <t>.1.13</t>
  </si>
  <si>
    <t>.1.14</t>
  </si>
  <si>
    <t>.1.15</t>
  </si>
  <si>
    <t>.1.16</t>
  </si>
  <si>
    <t>.1.17</t>
  </si>
  <si>
    <t>.1.18</t>
  </si>
  <si>
    <t>.1.19</t>
  </si>
  <si>
    <t>.1.20</t>
  </si>
  <si>
    <t>.1.21</t>
  </si>
  <si>
    <t>.1.22</t>
  </si>
  <si>
    <t>.1.23</t>
  </si>
  <si>
    <t>.1.24</t>
  </si>
  <si>
    <t>.1.25</t>
  </si>
  <si>
    <t>.1.26</t>
  </si>
  <si>
    <t>.1.27</t>
  </si>
  <si>
    <t>.1.28</t>
  </si>
  <si>
    <t>.1.29</t>
  </si>
  <si>
    <t>.1.30</t>
  </si>
  <si>
    <t>.1.31</t>
  </si>
  <si>
    <t>.1.33</t>
  </si>
  <si>
    <t>.1.34</t>
  </si>
  <si>
    <t>.1.35</t>
  </si>
  <si>
    <t>.1.36</t>
  </si>
  <si>
    <t>.1.37</t>
  </si>
  <si>
    <t>.1.38</t>
  </si>
  <si>
    <t>.1.39</t>
  </si>
  <si>
    <t>.1.40</t>
  </si>
  <si>
    <t>.1.41</t>
  </si>
  <si>
    <t>.1.42</t>
  </si>
  <si>
    <t>.1.43</t>
  </si>
  <si>
    <t>.1.44</t>
  </si>
  <si>
    <t>.1.45</t>
  </si>
  <si>
    <t>.1.46</t>
  </si>
  <si>
    <t>.1.47</t>
  </si>
  <si>
    <t>.2.1</t>
  </si>
  <si>
    <t>.2.2</t>
  </si>
  <si>
    <t>.2.3</t>
  </si>
  <si>
    <t>.2.4</t>
  </si>
  <si>
    <t>.2.5</t>
  </si>
  <si>
    <t>.2.6</t>
  </si>
  <si>
    <t>.2.7</t>
  </si>
  <si>
    <t>.2.8</t>
  </si>
  <si>
    <t>.2.9</t>
  </si>
  <si>
    <t>.2.10</t>
  </si>
  <si>
    <t>.2.11</t>
  </si>
  <si>
    <t>.2.12</t>
  </si>
  <si>
    <t>.2.13</t>
  </si>
  <si>
    <t>.2.14</t>
  </si>
  <si>
    <t>РАЗОМ</t>
  </si>
  <si>
    <t>0217670</t>
  </si>
  <si>
    <t>0216083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</si>
  <si>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</si>
  <si>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</si>
  <si>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</si>
  <si>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</si>
  <si>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</si>
  <si>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</si>
  <si>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>Програма розвитку інвестиційної діяльності в Ніжинській міській  територіальній громаді на 2020-2022роки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</si>
  <si>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</si>
  <si>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Програма розвитку малого та  середнього  підприємництва  у Ніжинській міській територіальній громаді на 2021-2027 роки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</si>
  <si>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</si>
  <si>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</si>
  <si>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</si>
  <si>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</si>
  <si>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</si>
  <si>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</si>
  <si>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</si>
  <si>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</si>
  <si>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</si>
  <si>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</si>
  <si>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.2.18</t>
  </si>
  <si>
    <t>.2.17</t>
  </si>
  <si>
    <t>.2.16</t>
  </si>
  <si>
    <t>.2.15</t>
  </si>
  <si>
    <t>.1.32</t>
  </si>
  <si>
    <t>.1.5</t>
  </si>
  <si>
    <t>Міська цільова програма "Реставрація пам’яток архітектури Ніжинської міської  територіальної громади в 2021році"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</si>
  <si>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</si>
  <si>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</si>
  <si>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</si>
  <si>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початковий  бюджет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</si>
  <si>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</si>
  <si>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</si>
  <si>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1216071</t>
  </si>
  <si>
    <t>Ніжинської  теритріальної громади за  2022р.</t>
  </si>
  <si>
    <t>Назва програми, що  фінансується з місцевих бюджетів у 2022році</t>
  </si>
  <si>
    <t>Обсяг фінансування (затверджено  із змінами) на 2022рік</t>
  </si>
  <si>
    <t>Касові видатки ЗАГАЛЬНИЙ ФОНД</t>
  </si>
  <si>
    <t>Касові видатки СПЕЦІАЛЬНИЙ ФОНД</t>
  </si>
  <si>
    <t>Міська 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 територіальної громади, здійснення представницьких та інших заходів  на  2022 рік</t>
  </si>
  <si>
    <t xml:space="preserve">Міська цільова програма з виконання власних повноважень Ніжинської міської ради на 2022рік </t>
  </si>
  <si>
    <t>Програма юридичного обслуговування Ніжинської міської ради та виконавчого комітету Ніжинської міської ради на 2022рік</t>
  </si>
  <si>
    <t>Програма реалізації Громадського бюджету (бюджету участі)  Ніжинської територіальної громади на 2022-2026 роки</t>
  </si>
  <si>
    <t>Міська цільова Програма оснащення медичною технікою та виробами медичного призначення 2022-2024 рр.</t>
  </si>
  <si>
    <t xml:space="preserve"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 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</si>
  <si>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</si>
  <si>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2022 рік</t>
  </si>
  <si>
    <t>Міська програма захисту прав дітей Ніжинської територіальної громади «Дитинство»  на період 2022-2026рр.</t>
  </si>
  <si>
    <t>0213123</t>
  </si>
  <si>
    <t>Комплексна міська програма підтримки сім’ї, гендерної рівності та протидії торгівлі людьми на 2022 рік</t>
  </si>
  <si>
    <t>Міська  цільова програма «Турбота» на 2022р.</t>
  </si>
  <si>
    <t xml:space="preserve">Міська програма забезпечення житлом дітей-сиріт, дітей, позбавлених батьківського піклування та осіб з їх числа на 2022-2024 роки </t>
  </si>
  <si>
    <t>Міська цільова Програми «Розробка схем та проектних рішень масового застосування та детального планування на 2022 р.»</t>
  </si>
  <si>
    <t>Програма «Соціальний  захист  учнів закладів загальної середньої освіти  Ніжинської територіальної  громади  шляхом організації гарячого харчування  у 2022 році»</t>
  </si>
  <si>
    <t xml:space="preserve"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2022 році </t>
  </si>
  <si>
    <t>Міська цільова програма соціального захисту членів сімей військовослужбовців на 2022рік</t>
  </si>
  <si>
    <t>Міська програма  розвитку та функціонування української мови   «Сильна мова – успішна держава» на 2022-2026 роки</t>
  </si>
  <si>
    <t>мол.центр, від.мол, інф пол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</si>
  <si>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2022рік  </t>
  </si>
  <si>
    <t>Міська  цільова програма  підтримки громадських організацій, що здійснюють діяльність на території Ніжинської територіальної громади на 2022 рік</t>
  </si>
  <si>
    <t>Програма громадських оплачуваних робіт Ніжинської територіальної громади на 2022рік</t>
  </si>
  <si>
    <t>Програма розвитку культури, мистецтва і  охорони культурної спадщини  на  2022 рік</t>
  </si>
  <si>
    <t>Програма розвитку туризму на 2022-2024 рр.</t>
  </si>
  <si>
    <t>Цільова програма проведення археологічних досліджень в Ніжинській  територіальній громаді 
на 2022 – 2024 роки</t>
  </si>
  <si>
    <t>Програма реалізації проекту "Ніжинські грецькі підземелля" на 2022- 2026 рр.</t>
  </si>
  <si>
    <t>Програма забезпечення пожежної безпеки Ніжинської  територіальної громади на 2022 рік</t>
  </si>
  <si>
    <t>Програма розвитку цивільного захисту Ніжинської  міської територіальної громади на 2022 рік</t>
  </si>
  <si>
    <t xml:space="preserve">Програма з охорони життя людей на водних об’єктах Ніжинської  територіальної громади на 2022рік
</t>
  </si>
  <si>
    <t xml:space="preserve">Міська цільова Програма «Юридичного обслуговування управління житлово -  комунального господарства та будівництва Ніжинської міської ради на  2022 рік» 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</si>
  <si>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2022 рік</t>
  </si>
  <si>
    <t xml:space="preserve"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2022 рік </t>
  </si>
  <si>
    <t xml:space="preserve">Міська цільова програма «Розвитку  комунального підприємства «Ніжинське управління водопровідно-каналізаційного господарства» на 2022 рік» </t>
  </si>
  <si>
    <t>Міська цільова Програма «Розвитку та фінансової підтримки комунальних підприємств  Ніжинської міської  територіальної громади на  2022 рік»</t>
  </si>
  <si>
    <t>Міська цільова програма «Реконструкція, розвиток та утримання кладовищ Ніжинської міської  територіальної громади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</si>
  <si>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</si>
  <si>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2022 рік»</t>
  </si>
  <si>
    <t>Міська цільова програма «Забезпечення функціонування громадських вбиралень на 2022 р.»</t>
  </si>
  <si>
    <t>Міська цільова Програма енергозбереження та енергоефективності на 2022-2023 роки
КП «Ніжинське управління водопровідно-каналізаційного господарства»</t>
  </si>
  <si>
    <t xml:space="preserve">Міська цільова програма «Охорона навколишнього природного середовища Ніжинської міської  територіальної громади на період 2022 р.» 
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</si>
  <si>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2022 рік</t>
  </si>
  <si>
    <t>Програма з управління комунальним майном Ніжинської територіальної громади на 2022рік</t>
  </si>
  <si>
    <t xml:space="preserve">Міська програма реалізації повноважень міської ради у галузі земельних відносин на 2022 рік
</t>
  </si>
  <si>
    <t>Програма  забезпечення діяльності комунального підприємства “Муніципальна служба правопорядку-ВАРТА” Ніжинської міської ради Чернігівської області на 2022 рік</t>
  </si>
  <si>
    <t>Міська цільова Програма «Відшкодування різниці в тарифах на послуги з централізованого теплопостачання та гарячого водопостачання у 2022 році»</t>
  </si>
  <si>
    <t>Програма   профілактики правопорушень   на 2022 рік «Правопорядок»</t>
  </si>
  <si>
    <t>.1.48</t>
  </si>
  <si>
    <t>.1.49</t>
  </si>
  <si>
    <t>Програма  Забезпечення діяльності комунального підприємства “Ніжин ФМ” Ніжинської міської ради Чернігівської області на 2022 рік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</si>
  <si>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</si>
  <si>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</si>
  <si>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  програма  утримання та забезпечення діяльності  КЗ  Ніжинський міський молодіжний центр Ніжинської міської ради на 2019-2022роки</t>
  </si>
  <si>
    <t>Програма забезпечення житлом учасників антитерористичної операції, операції Об’єднаних сил та членів їх сімей у Ніжинській міській об’єднаній територіальній громаді на 2020 -2022 роки</t>
  </si>
  <si>
    <t>Програма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</t>
  </si>
  <si>
    <t>Міська програма забезпечення службовим житлом лікарів  комунальних медичних закладів Ніжинської міської територіальної громади Чернігівської області на 2022-2024 роки</t>
  </si>
  <si>
    <t xml:space="preserve">Комплексна програма енергоефективності бюджетної, комунальної, та житлової сфер Ніжинської територіальної громади на 2022-2024 роки
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</si>
  <si>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</si>
  <si>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</si>
  <si>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</si>
  <si>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Комплексна програма заходів та робіт з територіальної оборони Ніжинської територіальної громади на 2022рік</t>
  </si>
  <si>
    <t>Міська програма допризовної підготовки, мобілізаційних заходів Ніжинської територіальної громади на 2022 рік</t>
  </si>
  <si>
    <t xml:space="preserve">Касові видатки станом на 01.07.22р. </t>
  </si>
  <si>
    <t>Міська цільова програма з надання пільг
на оплату житлово – комунальних та інших послуг на 2022 рік</t>
  </si>
  <si>
    <t>Програма  управління  боргом бюджету Ніжинської міської територіальної громади на 2019-2023 роки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</si>
</sst>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1" fontId="2" fillId="0" borderId="0" xfId="64" applyNumberFormat="1" applyFont="1" applyFill="1" applyAlignment="1">
      <alignment vertical="center" wrapText="1"/>
    </xf>
    <xf numFmtId="181" fontId="2" fillId="0" borderId="0" xfId="64" applyFont="1" applyFill="1" applyAlignment="1">
      <alignment vertical="center" wrapText="1"/>
    </xf>
    <xf numFmtId="181" fontId="6" fillId="0" borderId="0" xfId="64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6" fontId="2" fillId="0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181" fontId="58" fillId="0" borderId="0" xfId="64" applyFont="1" applyFill="1" applyAlignment="1">
      <alignment vertical="center" wrapText="1"/>
    </xf>
    <xf numFmtId="165" fontId="59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1" fontId="5" fillId="0" borderId="10" xfId="64" applyFont="1" applyFill="1" applyBorder="1" applyAlignment="1">
      <alignment horizontal="center" vertical="center" wrapText="1"/>
    </xf>
    <xf numFmtId="181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1" fontId="5" fillId="0" borderId="10" xfId="64" applyFont="1" applyFill="1" applyBorder="1" applyAlignment="1">
      <alignment horizontal="center" vertical="center"/>
    </xf>
    <xf numFmtId="181" fontId="8" fillId="0" borderId="10" xfId="64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1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1" fontId="5" fillId="0" borderId="10" xfId="64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81" fontId="4" fillId="0" borderId="10" xfId="64" applyFont="1" applyFill="1" applyBorder="1" applyAlignment="1" applyProtection="1">
      <alignment horizontal="center" vertical="center" wrapText="1"/>
      <protection/>
    </xf>
    <xf numFmtId="181" fontId="5" fillId="0" borderId="10" xfId="64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181" fontId="60" fillId="0" borderId="10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="85" zoomScaleNormal="85" zoomScaleSheetLayoutView="85" zoomScalePageLayoutView="0" workbookViewId="0" topLeftCell="A137">
      <selection activeCell="D133" sqref="D133:D135"/>
    </sheetView>
  </sheetViews>
  <sheetFormatPr defaultColWidth="8.875" defaultRowHeight="12.75"/>
  <cols>
    <col min="1" max="1" width="6.125" style="31" customWidth="1"/>
    <col min="2" max="2" width="5.375" style="31" customWidth="1"/>
    <col min="3" max="3" width="12.875" style="33" customWidth="1"/>
    <col min="4" max="4" width="44.375" style="33" customWidth="1"/>
    <col min="5" max="5" width="15.625" style="32" hidden="1" customWidth="1"/>
    <col min="6" max="6" width="21.875" style="7" customWidth="1"/>
    <col min="7" max="7" width="20.25390625" style="7" hidden="1" customWidth="1"/>
    <col min="8" max="8" width="18.25390625" style="3" hidden="1" customWidth="1"/>
    <col min="9" max="9" width="20.25390625" style="8" customWidth="1"/>
    <col min="10" max="10" width="19.875" style="7" hidden="1" customWidth="1"/>
    <col min="11" max="11" width="17.875" style="7" hidden="1" customWidth="1"/>
    <col min="12" max="12" width="13.875" style="8" customWidth="1"/>
    <col min="13" max="13" width="48.375" style="4" customWidth="1"/>
    <col min="14" max="16384" width="8.875" style="33" customWidth="1"/>
  </cols>
  <sheetData>
    <row r="1" spans="1:13" s="7" customFormat="1" ht="19.5" customHeight="1">
      <c r="A1" s="3"/>
      <c r="B1" s="3"/>
      <c r="C1" s="70" t="s">
        <v>153</v>
      </c>
      <c r="D1" s="70"/>
      <c r="E1" s="70"/>
      <c r="F1" s="70"/>
      <c r="G1" s="70"/>
      <c r="H1" s="70"/>
      <c r="I1" s="70"/>
      <c r="J1" s="70"/>
      <c r="K1" s="70"/>
      <c r="L1" s="70"/>
      <c r="M1" s="4"/>
    </row>
    <row r="2" spans="1:13" s="7" customFormat="1" ht="19.5" customHeight="1">
      <c r="A2" s="3"/>
      <c r="B2" s="3"/>
      <c r="C2" s="71" t="s">
        <v>87</v>
      </c>
      <c r="D2" s="71"/>
      <c r="E2" s="71"/>
      <c r="F2" s="71"/>
      <c r="G2" s="71"/>
      <c r="H2" s="71"/>
      <c r="I2" s="71"/>
      <c r="J2" s="71"/>
      <c r="K2" s="71"/>
      <c r="L2" s="71"/>
      <c r="M2" s="4"/>
    </row>
    <row r="3" spans="1:13" s="7" customFormat="1" ht="19.5" customHeight="1">
      <c r="A3" s="3"/>
      <c r="B3" s="3"/>
      <c r="C3" s="72" t="s">
        <v>185</v>
      </c>
      <c r="D3" s="72"/>
      <c r="E3" s="72"/>
      <c r="F3" s="72"/>
      <c r="G3" s="72"/>
      <c r="H3" s="72"/>
      <c r="I3" s="72"/>
      <c r="J3" s="72"/>
      <c r="K3" s="72"/>
      <c r="L3" s="72"/>
      <c r="M3" s="4"/>
    </row>
    <row r="4" spans="1:13" s="7" customFormat="1" ht="11.25" customHeight="1">
      <c r="A4" s="3"/>
      <c r="B4" s="3"/>
      <c r="E4" s="4"/>
      <c r="H4" s="3"/>
      <c r="I4" s="8"/>
      <c r="L4" s="8"/>
      <c r="M4" s="4"/>
    </row>
    <row r="5" spans="1:13" s="7" customFormat="1" ht="92.25">
      <c r="A5" s="39"/>
      <c r="B5" s="40" t="s">
        <v>154</v>
      </c>
      <c r="C5" s="41" t="s">
        <v>30</v>
      </c>
      <c r="D5" s="40" t="s">
        <v>186</v>
      </c>
      <c r="E5" s="39" t="s">
        <v>181</v>
      </c>
      <c r="F5" s="40" t="s">
        <v>187</v>
      </c>
      <c r="G5" s="39" t="s">
        <v>38</v>
      </c>
      <c r="H5" s="39" t="s">
        <v>39</v>
      </c>
      <c r="I5" s="40" t="s">
        <v>251</v>
      </c>
      <c r="J5" s="39" t="s">
        <v>188</v>
      </c>
      <c r="K5" s="39" t="s">
        <v>189</v>
      </c>
      <c r="L5" s="40" t="s">
        <v>156</v>
      </c>
      <c r="M5" s="4"/>
    </row>
    <row r="6" spans="1:13" s="35" customFormat="1" ht="21.75" customHeight="1">
      <c r="A6" s="73" t="s">
        <v>90</v>
      </c>
      <c r="B6" s="73">
        <v>1</v>
      </c>
      <c r="C6" s="43" t="s">
        <v>49</v>
      </c>
      <c r="D6" s="74" t="s">
        <v>190</v>
      </c>
      <c r="E6" s="46">
        <f>E7+E8+E9+E12</f>
        <v>220500</v>
      </c>
      <c r="F6" s="46">
        <f>G6+H6</f>
        <v>241800</v>
      </c>
      <c r="G6" s="45">
        <f>G7+G11+G12+G8+G9+G10</f>
        <v>241800</v>
      </c>
      <c r="H6" s="45">
        <f>H7+H11+H12+H8+H9+H10</f>
        <v>0</v>
      </c>
      <c r="I6" s="46">
        <f>J6+K6</f>
        <v>2987.6</v>
      </c>
      <c r="J6" s="45">
        <f>J7+J11+J12+J8+J9+J10</f>
        <v>2987.6</v>
      </c>
      <c r="K6" s="45">
        <f>K7+K11+K12+K8+K9+K10</f>
        <v>0</v>
      </c>
      <c r="L6" s="47">
        <f aca="true" t="shared" si="0" ref="L6:L146">I6/F6*100</f>
        <v>1.2355665839536807</v>
      </c>
      <c r="M6" s="21"/>
    </row>
    <row r="7" spans="1:13" s="35" customFormat="1" ht="21.75" customHeight="1">
      <c r="A7" s="73"/>
      <c r="B7" s="73"/>
      <c r="C7" s="6" t="s">
        <v>0</v>
      </c>
      <c r="D7" s="74"/>
      <c r="E7" s="46">
        <v>210000</v>
      </c>
      <c r="F7" s="46">
        <f aca="true" t="shared" si="1" ref="F7:F73">G7+H7</f>
        <v>222600</v>
      </c>
      <c r="G7" s="45">
        <f>372500+300000-449900</f>
        <v>222600</v>
      </c>
      <c r="H7" s="45"/>
      <c r="I7" s="46">
        <f aca="true" t="shared" si="2" ref="I7:I73">J7+K7</f>
        <v>2987.6</v>
      </c>
      <c r="J7" s="45">
        <v>2987.6</v>
      </c>
      <c r="K7" s="45"/>
      <c r="L7" s="47">
        <f t="shared" si="0"/>
        <v>1.3421383647798741</v>
      </c>
      <c r="M7" s="21"/>
    </row>
    <row r="8" spans="1:13" s="35" customFormat="1" ht="21.75" customHeight="1">
      <c r="A8" s="73"/>
      <c r="B8" s="73"/>
      <c r="C8" s="6" t="s">
        <v>33</v>
      </c>
      <c r="D8" s="74"/>
      <c r="E8" s="46">
        <v>8000</v>
      </c>
      <c r="F8" s="46">
        <f t="shared" si="1"/>
        <v>8800</v>
      </c>
      <c r="G8" s="45">
        <v>8800</v>
      </c>
      <c r="H8" s="45"/>
      <c r="I8" s="46">
        <f t="shared" si="2"/>
        <v>0</v>
      </c>
      <c r="J8" s="45">
        <v>0</v>
      </c>
      <c r="K8" s="45"/>
      <c r="L8" s="47">
        <f t="shared" si="0"/>
        <v>0</v>
      </c>
      <c r="M8" s="21"/>
    </row>
    <row r="9" spans="1:13" s="35" customFormat="1" ht="21.75" customHeight="1">
      <c r="A9" s="73"/>
      <c r="B9" s="73"/>
      <c r="C9" s="6" t="s">
        <v>18</v>
      </c>
      <c r="D9" s="74"/>
      <c r="E9" s="46">
        <v>2000</v>
      </c>
      <c r="F9" s="46">
        <f t="shared" si="1"/>
        <v>8400</v>
      </c>
      <c r="G9" s="45">
        <v>8400</v>
      </c>
      <c r="H9" s="45"/>
      <c r="I9" s="46">
        <f t="shared" si="2"/>
        <v>0</v>
      </c>
      <c r="J9" s="45"/>
      <c r="K9" s="45"/>
      <c r="L9" s="47">
        <f t="shared" si="0"/>
        <v>0</v>
      </c>
      <c r="M9" s="21"/>
    </row>
    <row r="10" spans="1:13" s="35" customFormat="1" ht="18" customHeight="1" hidden="1">
      <c r="A10" s="73"/>
      <c r="B10" s="73"/>
      <c r="C10" s="6" t="s">
        <v>41</v>
      </c>
      <c r="D10" s="74"/>
      <c r="E10" s="46"/>
      <c r="F10" s="46">
        <f t="shared" si="1"/>
        <v>0</v>
      </c>
      <c r="G10" s="45"/>
      <c r="H10" s="45"/>
      <c r="I10" s="46">
        <f t="shared" si="2"/>
        <v>0</v>
      </c>
      <c r="J10" s="45"/>
      <c r="K10" s="45"/>
      <c r="L10" s="47" t="e">
        <f t="shared" si="0"/>
        <v>#DIV/0!</v>
      </c>
      <c r="M10" s="21"/>
    </row>
    <row r="11" spans="1:13" s="35" customFormat="1" ht="15.75" customHeight="1" hidden="1">
      <c r="A11" s="73"/>
      <c r="B11" s="73"/>
      <c r="C11" s="6" t="s">
        <v>14</v>
      </c>
      <c r="D11" s="74"/>
      <c r="E11" s="46"/>
      <c r="F11" s="46">
        <f t="shared" si="1"/>
        <v>0</v>
      </c>
      <c r="G11" s="45"/>
      <c r="H11" s="45"/>
      <c r="I11" s="46">
        <f t="shared" si="2"/>
        <v>0</v>
      </c>
      <c r="J11" s="45"/>
      <c r="K11" s="45"/>
      <c r="L11" s="47" t="e">
        <f t="shared" si="0"/>
        <v>#DIV/0!</v>
      </c>
      <c r="M11" s="21"/>
    </row>
    <row r="12" spans="1:13" s="35" customFormat="1" ht="26.25" customHeight="1">
      <c r="A12" s="73"/>
      <c r="B12" s="73"/>
      <c r="C12" s="6" t="s">
        <v>29</v>
      </c>
      <c r="D12" s="74"/>
      <c r="E12" s="46">
        <v>500</v>
      </c>
      <c r="F12" s="46">
        <f t="shared" si="1"/>
        <v>2000</v>
      </c>
      <c r="G12" s="45">
        <v>2000</v>
      </c>
      <c r="H12" s="45"/>
      <c r="I12" s="46">
        <f t="shared" si="2"/>
        <v>0</v>
      </c>
      <c r="J12" s="45"/>
      <c r="K12" s="45"/>
      <c r="L12" s="47">
        <f t="shared" si="0"/>
        <v>0</v>
      </c>
      <c r="M12" s="21"/>
    </row>
    <row r="13" spans="1:13" s="35" customFormat="1" ht="60.75" customHeight="1">
      <c r="A13" s="42" t="s">
        <v>92</v>
      </c>
      <c r="B13" s="42">
        <v>2</v>
      </c>
      <c r="C13" s="6" t="s">
        <v>0</v>
      </c>
      <c r="D13" s="44" t="s">
        <v>192</v>
      </c>
      <c r="E13" s="46">
        <v>70000</v>
      </c>
      <c r="F13" s="46">
        <f t="shared" si="1"/>
        <v>74900</v>
      </c>
      <c r="G13" s="45">
        <v>74900</v>
      </c>
      <c r="H13" s="45"/>
      <c r="I13" s="46">
        <f t="shared" si="2"/>
        <v>21938.98</v>
      </c>
      <c r="J13" s="45">
        <v>21938.98</v>
      </c>
      <c r="K13" s="45"/>
      <c r="L13" s="47">
        <f t="shared" si="0"/>
        <v>29.291028037383178</v>
      </c>
      <c r="M13" s="21"/>
    </row>
    <row r="14" spans="1:13" s="35" customFormat="1" ht="15" customHeight="1">
      <c r="A14" s="73" t="s">
        <v>91</v>
      </c>
      <c r="B14" s="73">
        <v>3</v>
      </c>
      <c r="C14" s="43" t="s">
        <v>49</v>
      </c>
      <c r="D14" s="74" t="s">
        <v>191</v>
      </c>
      <c r="E14" s="46">
        <f>E15+E16+E17+E18+E19</f>
        <v>479900</v>
      </c>
      <c r="F14" s="46">
        <f t="shared" si="1"/>
        <v>849300</v>
      </c>
      <c r="G14" s="45">
        <f>SUM(G15:G20)</f>
        <v>849300</v>
      </c>
      <c r="H14" s="45">
        <f>SUM(H15:H20)</f>
        <v>0</v>
      </c>
      <c r="I14" s="46">
        <f t="shared" si="2"/>
        <v>176995.1</v>
      </c>
      <c r="J14" s="45">
        <f>SUM(J15:J20)</f>
        <v>176995.1</v>
      </c>
      <c r="K14" s="45">
        <f>SUM(K15:K20)</f>
        <v>0</v>
      </c>
      <c r="L14" s="47">
        <f t="shared" si="0"/>
        <v>20.840115389144</v>
      </c>
      <c r="M14" s="21"/>
    </row>
    <row r="15" spans="1:13" s="35" customFormat="1" ht="20.25" customHeight="1">
      <c r="A15" s="73"/>
      <c r="B15" s="73"/>
      <c r="C15" s="6" t="s">
        <v>0</v>
      </c>
      <c r="D15" s="74"/>
      <c r="E15" s="46">
        <v>400000</v>
      </c>
      <c r="F15" s="46">
        <f t="shared" si="1"/>
        <v>768000</v>
      </c>
      <c r="G15" s="45">
        <v>768000</v>
      </c>
      <c r="H15" s="45"/>
      <c r="I15" s="46">
        <f t="shared" si="2"/>
        <v>176995.1</v>
      </c>
      <c r="J15" s="45">
        <f>15000+161995.1</f>
        <v>176995.1</v>
      </c>
      <c r="K15" s="45"/>
      <c r="L15" s="47">
        <f t="shared" si="0"/>
        <v>23.046236979166668</v>
      </c>
      <c r="M15" s="21"/>
    </row>
    <row r="16" spans="1:13" s="35" customFormat="1" ht="20.25" customHeight="1">
      <c r="A16" s="73"/>
      <c r="B16" s="73"/>
      <c r="C16" s="6" t="s">
        <v>43</v>
      </c>
      <c r="D16" s="74"/>
      <c r="E16" s="46">
        <v>73900</v>
      </c>
      <c r="F16" s="46">
        <f t="shared" si="1"/>
        <v>79100</v>
      </c>
      <c r="G16" s="45">
        <v>79100</v>
      </c>
      <c r="H16" s="45"/>
      <c r="I16" s="46">
        <f t="shared" si="2"/>
        <v>0</v>
      </c>
      <c r="J16" s="45"/>
      <c r="K16" s="45"/>
      <c r="L16" s="47">
        <f t="shared" si="0"/>
        <v>0</v>
      </c>
      <c r="M16" s="21"/>
    </row>
    <row r="17" spans="1:13" s="35" customFormat="1" ht="23.25" customHeight="1">
      <c r="A17" s="73"/>
      <c r="B17" s="73"/>
      <c r="C17" s="6" t="s">
        <v>33</v>
      </c>
      <c r="D17" s="74"/>
      <c r="E17" s="46">
        <v>2000</v>
      </c>
      <c r="F17" s="46">
        <f t="shared" si="1"/>
        <v>2200</v>
      </c>
      <c r="G17" s="45">
        <v>2200</v>
      </c>
      <c r="H17" s="45"/>
      <c r="I17" s="46">
        <f t="shared" si="2"/>
        <v>0</v>
      </c>
      <c r="J17" s="45">
        <v>0</v>
      </c>
      <c r="K17" s="45"/>
      <c r="L17" s="47">
        <f t="shared" si="0"/>
        <v>0</v>
      </c>
      <c r="M17" s="21"/>
    </row>
    <row r="18" spans="1:13" s="35" customFormat="1" ht="23.25" customHeight="1" hidden="1">
      <c r="A18" s="73"/>
      <c r="B18" s="73"/>
      <c r="C18" s="6" t="s">
        <v>18</v>
      </c>
      <c r="D18" s="74"/>
      <c r="E18" s="46">
        <v>2000</v>
      </c>
      <c r="F18" s="46">
        <f t="shared" si="1"/>
        <v>0</v>
      </c>
      <c r="G18" s="45"/>
      <c r="H18" s="45"/>
      <c r="I18" s="46">
        <f t="shared" si="2"/>
        <v>0</v>
      </c>
      <c r="J18" s="45"/>
      <c r="K18" s="45"/>
      <c r="L18" s="47" t="e">
        <f t="shared" si="0"/>
        <v>#DIV/0!</v>
      </c>
      <c r="M18" s="21"/>
    </row>
    <row r="19" spans="1:13" s="35" customFormat="1" ht="19.5" customHeight="1" hidden="1">
      <c r="A19" s="73"/>
      <c r="B19" s="73"/>
      <c r="C19" s="6" t="s">
        <v>41</v>
      </c>
      <c r="D19" s="74"/>
      <c r="E19" s="46">
        <v>2000</v>
      </c>
      <c r="F19" s="46">
        <f t="shared" si="1"/>
        <v>0</v>
      </c>
      <c r="G19" s="45"/>
      <c r="H19" s="45"/>
      <c r="I19" s="46">
        <f t="shared" si="2"/>
        <v>0</v>
      </c>
      <c r="J19" s="45"/>
      <c r="K19" s="45"/>
      <c r="L19" s="47" t="e">
        <f t="shared" si="0"/>
        <v>#DIV/0!</v>
      </c>
      <c r="M19" s="21"/>
    </row>
    <row r="20" spans="1:13" s="35" customFormat="1" ht="19.5" customHeight="1" hidden="1">
      <c r="A20" s="73"/>
      <c r="B20" s="73"/>
      <c r="C20" s="6" t="s">
        <v>57</v>
      </c>
      <c r="D20" s="74"/>
      <c r="E20" s="46"/>
      <c r="F20" s="46">
        <f t="shared" si="1"/>
        <v>0</v>
      </c>
      <c r="G20" s="45"/>
      <c r="H20" s="45"/>
      <c r="I20" s="46">
        <f t="shared" si="2"/>
        <v>0</v>
      </c>
      <c r="J20" s="45"/>
      <c r="K20" s="45"/>
      <c r="L20" s="47" t="e">
        <f t="shared" si="0"/>
        <v>#DIV/0!</v>
      </c>
      <c r="M20" s="21"/>
    </row>
    <row r="21" spans="1:13" s="10" customFormat="1" ht="51" customHeight="1">
      <c r="A21" s="73" t="s">
        <v>135</v>
      </c>
      <c r="B21" s="73">
        <v>4</v>
      </c>
      <c r="C21" s="6" t="s">
        <v>0</v>
      </c>
      <c r="D21" s="74" t="s">
        <v>158</v>
      </c>
      <c r="E21" s="46">
        <v>803000</v>
      </c>
      <c r="F21" s="46">
        <f t="shared" si="1"/>
        <v>1359300</v>
      </c>
      <c r="G21" s="45">
        <v>1359300</v>
      </c>
      <c r="H21" s="45"/>
      <c r="I21" s="46">
        <f t="shared" si="2"/>
        <v>56864</v>
      </c>
      <c r="J21" s="45">
        <v>56864</v>
      </c>
      <c r="K21" s="45"/>
      <c r="L21" s="47">
        <f t="shared" si="0"/>
        <v>4.183329654969469</v>
      </c>
      <c r="M21" s="21"/>
    </row>
    <row r="22" spans="1:13" s="10" customFormat="1" ht="23.25" customHeight="1" hidden="1">
      <c r="A22" s="73"/>
      <c r="B22" s="73"/>
      <c r="C22" s="6" t="s">
        <v>182</v>
      </c>
      <c r="D22" s="75"/>
      <c r="E22" s="46"/>
      <c r="F22" s="46">
        <f t="shared" si="1"/>
        <v>0</v>
      </c>
      <c r="G22" s="45"/>
      <c r="H22" s="45"/>
      <c r="I22" s="46">
        <f t="shared" si="2"/>
        <v>0</v>
      </c>
      <c r="J22" s="45"/>
      <c r="K22" s="45"/>
      <c r="L22" s="47" t="e">
        <f t="shared" si="0"/>
        <v>#DIV/0!</v>
      </c>
      <c r="M22" s="21"/>
    </row>
    <row r="23" spans="1:13" s="10" customFormat="1" ht="23.25" customHeight="1" hidden="1">
      <c r="A23" s="73"/>
      <c r="B23" s="73"/>
      <c r="C23" s="6" t="s">
        <v>6</v>
      </c>
      <c r="D23" s="75"/>
      <c r="E23" s="46"/>
      <c r="F23" s="46">
        <f t="shared" si="1"/>
        <v>0</v>
      </c>
      <c r="G23" s="45"/>
      <c r="H23" s="45"/>
      <c r="I23" s="46">
        <f t="shared" si="2"/>
        <v>0</v>
      </c>
      <c r="J23" s="45"/>
      <c r="K23" s="45"/>
      <c r="L23" s="47" t="e">
        <f t="shared" si="0"/>
        <v>#DIV/0!</v>
      </c>
      <c r="M23" s="21"/>
    </row>
    <row r="24" spans="1:13" s="10" customFormat="1" ht="23.25" customHeight="1" hidden="1">
      <c r="A24" s="73"/>
      <c r="B24" s="73"/>
      <c r="C24" s="6" t="s">
        <v>52</v>
      </c>
      <c r="D24" s="75"/>
      <c r="E24" s="46"/>
      <c r="F24" s="46">
        <f t="shared" si="1"/>
        <v>0</v>
      </c>
      <c r="G24" s="45"/>
      <c r="H24" s="45"/>
      <c r="I24" s="46">
        <f t="shared" si="2"/>
        <v>0</v>
      </c>
      <c r="J24" s="45"/>
      <c r="K24" s="45"/>
      <c r="L24" s="47" t="e">
        <f t="shared" si="0"/>
        <v>#DIV/0!</v>
      </c>
      <c r="M24" s="21"/>
    </row>
    <row r="25" spans="1:13" s="10" customFormat="1" ht="23.25" customHeight="1" hidden="1">
      <c r="A25" s="73"/>
      <c r="B25" s="73"/>
      <c r="C25" s="6" t="s">
        <v>24</v>
      </c>
      <c r="D25" s="75"/>
      <c r="E25" s="46"/>
      <c r="F25" s="46">
        <f t="shared" si="1"/>
        <v>0</v>
      </c>
      <c r="G25" s="45"/>
      <c r="H25" s="45"/>
      <c r="I25" s="46">
        <f t="shared" si="2"/>
        <v>0</v>
      </c>
      <c r="J25" s="45"/>
      <c r="K25" s="45"/>
      <c r="L25" s="47" t="e">
        <f t="shared" si="0"/>
        <v>#DIV/0!</v>
      </c>
      <c r="M25" s="21"/>
    </row>
    <row r="26" spans="1:13" s="9" customFormat="1" ht="21.75" customHeight="1">
      <c r="A26" s="73" t="s">
        <v>93</v>
      </c>
      <c r="B26" s="73">
        <v>5</v>
      </c>
      <c r="C26" s="6" t="s">
        <v>49</v>
      </c>
      <c r="D26" s="74" t="s">
        <v>193</v>
      </c>
      <c r="E26" s="46">
        <f>E27+E28+E30+E31+E32+E33+E34+E35+E36</f>
        <v>1000</v>
      </c>
      <c r="F26" s="46">
        <f t="shared" si="1"/>
        <v>1000</v>
      </c>
      <c r="G26" s="45">
        <f>SUM(G27:G36)</f>
        <v>1000</v>
      </c>
      <c r="H26" s="45">
        <f>SUM(H27:H36)</f>
        <v>0</v>
      </c>
      <c r="I26" s="46">
        <f t="shared" si="2"/>
        <v>0</v>
      </c>
      <c r="J26" s="45">
        <f>SUM(J27:J36)</f>
        <v>0</v>
      </c>
      <c r="K26" s="45">
        <f>SUM(K27:K36)</f>
        <v>0</v>
      </c>
      <c r="L26" s="47">
        <f t="shared" si="0"/>
        <v>0</v>
      </c>
      <c r="M26" s="21"/>
    </row>
    <row r="27" spans="1:13" s="9" customFormat="1" ht="38.25" customHeight="1">
      <c r="A27" s="73"/>
      <c r="B27" s="73"/>
      <c r="C27" s="6" t="s">
        <v>0</v>
      </c>
      <c r="D27" s="74"/>
      <c r="E27" s="46">
        <v>1000</v>
      </c>
      <c r="F27" s="46">
        <f t="shared" si="1"/>
        <v>1000</v>
      </c>
      <c r="G27" s="45">
        <v>1000</v>
      </c>
      <c r="H27" s="45"/>
      <c r="I27" s="46">
        <f t="shared" si="2"/>
        <v>0</v>
      </c>
      <c r="J27" s="45"/>
      <c r="K27" s="45"/>
      <c r="L27" s="47">
        <f t="shared" si="0"/>
        <v>0</v>
      </c>
      <c r="M27" s="21"/>
    </row>
    <row r="28" spans="1:13" s="9" customFormat="1" ht="15.75" hidden="1">
      <c r="A28" s="73"/>
      <c r="B28" s="73"/>
      <c r="C28" s="6" t="s">
        <v>82</v>
      </c>
      <c r="D28" s="74"/>
      <c r="E28" s="46"/>
      <c r="F28" s="46">
        <f>G28+H28</f>
        <v>0</v>
      </c>
      <c r="G28" s="45"/>
      <c r="H28" s="45"/>
      <c r="I28" s="46">
        <f t="shared" si="2"/>
        <v>0</v>
      </c>
      <c r="J28" s="45"/>
      <c r="K28" s="45"/>
      <c r="L28" s="47" t="e">
        <f t="shared" si="0"/>
        <v>#DIV/0!</v>
      </c>
      <c r="M28" s="21"/>
    </row>
    <row r="29" spans="1:13" s="9" customFormat="1" ht="15.75" hidden="1">
      <c r="A29" s="73"/>
      <c r="B29" s="73"/>
      <c r="C29" s="6" t="s">
        <v>66</v>
      </c>
      <c r="D29" s="74"/>
      <c r="E29" s="46"/>
      <c r="F29" s="46">
        <f>G29+H29</f>
        <v>0</v>
      </c>
      <c r="G29" s="45"/>
      <c r="H29" s="45"/>
      <c r="I29" s="46">
        <f t="shared" si="2"/>
        <v>0</v>
      </c>
      <c r="J29" s="45"/>
      <c r="K29" s="45"/>
      <c r="L29" s="47" t="e">
        <f t="shared" si="0"/>
        <v>#DIV/0!</v>
      </c>
      <c r="M29" s="21"/>
    </row>
    <row r="30" spans="1:13" s="9" customFormat="1" ht="21" customHeight="1" hidden="1">
      <c r="A30" s="73"/>
      <c r="B30" s="73"/>
      <c r="C30" s="6" t="s">
        <v>164</v>
      </c>
      <c r="D30" s="74"/>
      <c r="E30" s="46"/>
      <c r="F30" s="46">
        <f t="shared" si="1"/>
        <v>0</v>
      </c>
      <c r="G30" s="45"/>
      <c r="H30" s="45"/>
      <c r="I30" s="46">
        <f t="shared" si="2"/>
        <v>0</v>
      </c>
      <c r="J30" s="45"/>
      <c r="K30" s="45"/>
      <c r="L30" s="47" t="e">
        <f t="shared" si="0"/>
        <v>#DIV/0!</v>
      </c>
      <c r="M30" s="21"/>
    </row>
    <row r="31" spans="1:13" s="9" customFormat="1" ht="18" customHeight="1" hidden="1">
      <c r="A31" s="73"/>
      <c r="B31" s="73"/>
      <c r="C31" s="6" t="s">
        <v>67</v>
      </c>
      <c r="D31" s="74"/>
      <c r="E31" s="46"/>
      <c r="F31" s="46">
        <f t="shared" si="1"/>
        <v>0</v>
      </c>
      <c r="G31" s="45"/>
      <c r="H31" s="45"/>
      <c r="I31" s="46">
        <f t="shared" si="2"/>
        <v>0</v>
      </c>
      <c r="J31" s="45"/>
      <c r="K31" s="45">
        <v>0</v>
      </c>
      <c r="L31" s="47" t="e">
        <f t="shared" si="0"/>
        <v>#DIV/0!</v>
      </c>
      <c r="M31" s="21"/>
    </row>
    <row r="32" spans="1:13" s="9" customFormat="1" ht="21" customHeight="1" hidden="1">
      <c r="A32" s="73"/>
      <c r="B32" s="73"/>
      <c r="C32" s="6" t="s">
        <v>54</v>
      </c>
      <c r="D32" s="74"/>
      <c r="E32" s="46"/>
      <c r="F32" s="46">
        <f t="shared" si="1"/>
        <v>0</v>
      </c>
      <c r="G32" s="45"/>
      <c r="H32" s="45"/>
      <c r="I32" s="46">
        <f t="shared" si="2"/>
        <v>0</v>
      </c>
      <c r="J32" s="45"/>
      <c r="K32" s="45"/>
      <c r="L32" s="47" t="e">
        <f t="shared" si="0"/>
        <v>#DIV/0!</v>
      </c>
      <c r="M32" s="21"/>
    </row>
    <row r="33" spans="1:13" s="9" customFormat="1" ht="21" customHeight="1" hidden="1">
      <c r="A33" s="73"/>
      <c r="B33" s="73"/>
      <c r="C33" s="6" t="s">
        <v>19</v>
      </c>
      <c r="D33" s="74"/>
      <c r="E33" s="46"/>
      <c r="F33" s="46">
        <f t="shared" si="1"/>
        <v>0</v>
      </c>
      <c r="G33" s="45"/>
      <c r="H33" s="45"/>
      <c r="I33" s="46">
        <f t="shared" si="2"/>
        <v>0</v>
      </c>
      <c r="J33" s="45"/>
      <c r="K33" s="45"/>
      <c r="L33" s="47" t="e">
        <f t="shared" si="0"/>
        <v>#DIV/0!</v>
      </c>
      <c r="M33" s="21"/>
    </row>
    <row r="34" spans="1:13" s="9" customFormat="1" ht="21" customHeight="1" hidden="1">
      <c r="A34" s="73"/>
      <c r="B34" s="73"/>
      <c r="C34" s="6" t="s">
        <v>71</v>
      </c>
      <c r="D34" s="74"/>
      <c r="E34" s="46"/>
      <c r="F34" s="46">
        <f>G34+H34</f>
        <v>0</v>
      </c>
      <c r="G34" s="45"/>
      <c r="H34" s="45"/>
      <c r="I34" s="46">
        <f t="shared" si="2"/>
        <v>0</v>
      </c>
      <c r="J34" s="45"/>
      <c r="K34" s="45"/>
      <c r="L34" s="47" t="e">
        <f t="shared" si="0"/>
        <v>#DIV/0!</v>
      </c>
      <c r="M34" s="21"/>
    </row>
    <row r="35" spans="1:13" s="9" customFormat="1" ht="15.75" hidden="1">
      <c r="A35" s="73"/>
      <c r="B35" s="73"/>
      <c r="C35" s="6" t="s">
        <v>84</v>
      </c>
      <c r="D35" s="74"/>
      <c r="E35" s="46"/>
      <c r="F35" s="46">
        <f t="shared" si="1"/>
        <v>0</v>
      </c>
      <c r="G35" s="45"/>
      <c r="H35" s="45"/>
      <c r="I35" s="46">
        <f t="shared" si="2"/>
        <v>0</v>
      </c>
      <c r="J35" s="45"/>
      <c r="K35" s="45">
        <v>0</v>
      </c>
      <c r="L35" s="47" t="e">
        <f t="shared" si="0"/>
        <v>#DIV/0!</v>
      </c>
      <c r="M35" s="21"/>
    </row>
    <row r="36" spans="1:13" s="9" customFormat="1" ht="15.75" hidden="1">
      <c r="A36" s="73"/>
      <c r="B36" s="73"/>
      <c r="C36" s="6" t="s">
        <v>24</v>
      </c>
      <c r="D36" s="74"/>
      <c r="E36" s="46"/>
      <c r="F36" s="46">
        <f t="shared" si="1"/>
        <v>0</v>
      </c>
      <c r="G36" s="45"/>
      <c r="H36" s="45"/>
      <c r="I36" s="46">
        <f t="shared" si="2"/>
        <v>0</v>
      </c>
      <c r="J36" s="45">
        <v>0</v>
      </c>
      <c r="K36" s="45"/>
      <c r="L36" s="47" t="e">
        <f t="shared" si="0"/>
        <v>#DIV/0!</v>
      </c>
      <c r="M36" s="21"/>
    </row>
    <row r="37" spans="1:13" s="35" customFormat="1" ht="61.5" customHeight="1">
      <c r="A37" s="42" t="s">
        <v>176</v>
      </c>
      <c r="B37" s="42">
        <v>6</v>
      </c>
      <c r="C37" s="6" t="s">
        <v>46</v>
      </c>
      <c r="D37" s="44" t="s">
        <v>194</v>
      </c>
      <c r="E37" s="46">
        <v>7070000</v>
      </c>
      <c r="F37" s="46">
        <f t="shared" si="1"/>
        <v>4500000</v>
      </c>
      <c r="G37" s="45"/>
      <c r="H37" s="45">
        <v>4500000</v>
      </c>
      <c r="I37" s="46">
        <f t="shared" si="2"/>
        <v>0</v>
      </c>
      <c r="J37" s="45"/>
      <c r="K37" s="45">
        <v>0</v>
      </c>
      <c r="L37" s="47">
        <f t="shared" si="0"/>
        <v>0</v>
      </c>
      <c r="M37" s="21"/>
    </row>
    <row r="38" spans="1:13" s="10" customFormat="1" ht="21.75" customHeight="1">
      <c r="A38" s="73" t="s">
        <v>94</v>
      </c>
      <c r="B38" s="73">
        <v>7</v>
      </c>
      <c r="C38" s="5" t="s">
        <v>46</v>
      </c>
      <c r="D38" s="74" t="s">
        <v>195</v>
      </c>
      <c r="E38" s="46">
        <v>5800000</v>
      </c>
      <c r="F38" s="46">
        <f>G38+H38</f>
        <v>15883035</v>
      </c>
      <c r="G38" s="45">
        <v>15743135</v>
      </c>
      <c r="H38" s="45">
        <v>139900</v>
      </c>
      <c r="I38" s="46">
        <f t="shared" si="2"/>
        <v>5889683.38</v>
      </c>
      <c r="J38" s="45">
        <v>5889683.38</v>
      </c>
      <c r="K38" s="45">
        <v>0</v>
      </c>
      <c r="L38" s="47">
        <f t="shared" si="0"/>
        <v>37.08159920317496</v>
      </c>
      <c r="M38" s="21"/>
    </row>
    <row r="39" spans="1:13" s="10" customFormat="1" ht="21.75" customHeight="1">
      <c r="A39" s="73"/>
      <c r="B39" s="73"/>
      <c r="C39" s="5" t="s">
        <v>37</v>
      </c>
      <c r="D39" s="74"/>
      <c r="E39" s="46">
        <v>50000</v>
      </c>
      <c r="F39" s="46">
        <f t="shared" si="1"/>
        <v>53500</v>
      </c>
      <c r="G39" s="45">
        <v>53500</v>
      </c>
      <c r="H39" s="45"/>
      <c r="I39" s="46">
        <f t="shared" si="2"/>
        <v>15841.35</v>
      </c>
      <c r="J39" s="45">
        <v>15841.35</v>
      </c>
      <c r="K39" s="45"/>
      <c r="L39" s="47">
        <f t="shared" si="0"/>
        <v>29.610000000000003</v>
      </c>
      <c r="M39" s="21"/>
    </row>
    <row r="40" spans="1:13" s="10" customFormat="1" ht="21.75" customHeight="1">
      <c r="A40" s="73"/>
      <c r="B40" s="73"/>
      <c r="C40" s="5" t="s">
        <v>2</v>
      </c>
      <c r="D40" s="74"/>
      <c r="E40" s="46">
        <v>20000</v>
      </c>
      <c r="F40" s="46">
        <f t="shared" si="1"/>
        <v>21400</v>
      </c>
      <c r="G40" s="48">
        <v>21400</v>
      </c>
      <c r="H40" s="45"/>
      <c r="I40" s="46">
        <f t="shared" si="2"/>
        <v>0</v>
      </c>
      <c r="J40" s="45"/>
      <c r="K40" s="45"/>
      <c r="L40" s="47">
        <f t="shared" si="0"/>
        <v>0</v>
      </c>
      <c r="M40" s="21"/>
    </row>
    <row r="41" spans="1:13" s="10" customFormat="1" ht="21.75" customHeight="1" hidden="1">
      <c r="A41" s="73"/>
      <c r="B41" s="73"/>
      <c r="C41" s="5" t="s">
        <v>3</v>
      </c>
      <c r="D41" s="74"/>
      <c r="E41" s="46">
        <v>50000</v>
      </c>
      <c r="F41" s="46">
        <f t="shared" si="1"/>
        <v>0</v>
      </c>
      <c r="G41" s="48"/>
      <c r="H41" s="45"/>
      <c r="I41" s="46">
        <f t="shared" si="2"/>
        <v>0</v>
      </c>
      <c r="J41" s="45"/>
      <c r="K41" s="45"/>
      <c r="L41" s="47" t="e">
        <f t="shared" si="0"/>
        <v>#DIV/0!</v>
      </c>
      <c r="M41" s="21"/>
    </row>
    <row r="42" spans="1:13" s="10" customFormat="1" ht="21.75" customHeight="1" hidden="1">
      <c r="A42" s="73"/>
      <c r="B42" s="73"/>
      <c r="C42" s="5" t="s">
        <v>64</v>
      </c>
      <c r="D42" s="74"/>
      <c r="E42" s="46"/>
      <c r="F42" s="46">
        <f t="shared" si="1"/>
        <v>0</v>
      </c>
      <c r="G42" s="48"/>
      <c r="H42" s="45"/>
      <c r="I42" s="46">
        <f t="shared" si="2"/>
        <v>0</v>
      </c>
      <c r="J42" s="45"/>
      <c r="K42" s="45"/>
      <c r="L42" s="47" t="e">
        <f t="shared" si="0"/>
        <v>#DIV/0!</v>
      </c>
      <c r="M42" s="21"/>
    </row>
    <row r="43" spans="1:13" s="10" customFormat="1" ht="21.75" customHeight="1" hidden="1">
      <c r="A43" s="73"/>
      <c r="B43" s="73"/>
      <c r="C43" s="5" t="s">
        <v>150</v>
      </c>
      <c r="D43" s="75"/>
      <c r="E43" s="49"/>
      <c r="F43" s="46">
        <f t="shared" si="1"/>
        <v>0</v>
      </c>
      <c r="G43" s="48"/>
      <c r="H43" s="45"/>
      <c r="I43" s="46">
        <f t="shared" si="2"/>
        <v>0</v>
      </c>
      <c r="J43" s="45"/>
      <c r="K43" s="45"/>
      <c r="L43" s="47" t="e">
        <f t="shared" si="0"/>
        <v>#DIV/0!</v>
      </c>
      <c r="M43" s="21"/>
    </row>
    <row r="44" spans="1:13" s="36" customFormat="1" ht="38.25" customHeight="1">
      <c r="A44" s="73" t="s">
        <v>95</v>
      </c>
      <c r="B44" s="73">
        <v>8</v>
      </c>
      <c r="C44" s="5" t="s">
        <v>62</v>
      </c>
      <c r="D44" s="74" t="s">
        <v>196</v>
      </c>
      <c r="E44" s="46">
        <v>7660000</v>
      </c>
      <c r="F44" s="46">
        <f t="shared" si="1"/>
        <v>7398475</v>
      </c>
      <c r="G44" s="45">
        <v>5347235</v>
      </c>
      <c r="H44" s="45">
        <v>2051240</v>
      </c>
      <c r="I44" s="46">
        <f t="shared" si="2"/>
        <v>2681948.94</v>
      </c>
      <c r="J44" s="45">
        <v>2681948.94</v>
      </c>
      <c r="K44" s="45">
        <v>0</v>
      </c>
      <c r="L44" s="47">
        <f t="shared" si="0"/>
        <v>36.250023687313934</v>
      </c>
      <c r="M44" s="21"/>
    </row>
    <row r="45" spans="1:13" s="36" customFormat="1" ht="25.5" customHeight="1">
      <c r="A45" s="73"/>
      <c r="B45" s="73"/>
      <c r="C45" s="5" t="s">
        <v>64</v>
      </c>
      <c r="D45" s="74"/>
      <c r="E45" s="46"/>
      <c r="F45" s="46">
        <f t="shared" si="1"/>
        <v>305900</v>
      </c>
      <c r="G45" s="45"/>
      <c r="H45" s="45">
        <v>305900</v>
      </c>
      <c r="I45" s="45">
        <f t="shared" si="2"/>
        <v>0</v>
      </c>
      <c r="J45" s="45"/>
      <c r="K45" s="45"/>
      <c r="L45" s="47">
        <f t="shared" si="0"/>
        <v>0</v>
      </c>
      <c r="M45" s="21"/>
    </row>
    <row r="46" spans="1:13" s="35" customFormat="1" ht="101.25" customHeight="1">
      <c r="A46" s="73" t="s">
        <v>96</v>
      </c>
      <c r="B46" s="73">
        <v>9</v>
      </c>
      <c r="C46" s="5" t="s">
        <v>63</v>
      </c>
      <c r="D46" s="74" t="s">
        <v>197</v>
      </c>
      <c r="E46" s="46">
        <v>2900000</v>
      </c>
      <c r="F46" s="46">
        <f t="shared" si="1"/>
        <v>3107696</v>
      </c>
      <c r="G46" s="45">
        <v>3107696</v>
      </c>
      <c r="H46" s="45"/>
      <c r="I46" s="46">
        <f t="shared" si="2"/>
        <v>985444.44</v>
      </c>
      <c r="J46" s="45">
        <v>985444.44</v>
      </c>
      <c r="K46" s="45"/>
      <c r="L46" s="47">
        <f t="shared" si="0"/>
        <v>31.709808166564553</v>
      </c>
      <c r="M46" s="21"/>
    </row>
    <row r="47" spans="1:13" s="35" customFormat="1" ht="41.25" customHeight="1" hidden="1">
      <c r="A47" s="73"/>
      <c r="B47" s="73"/>
      <c r="C47" s="5" t="s">
        <v>150</v>
      </c>
      <c r="D47" s="74"/>
      <c r="E47" s="46"/>
      <c r="F47" s="46">
        <f t="shared" si="1"/>
        <v>0</v>
      </c>
      <c r="G47" s="45"/>
      <c r="H47" s="45"/>
      <c r="I47" s="46">
        <f t="shared" si="2"/>
        <v>0</v>
      </c>
      <c r="J47" s="45"/>
      <c r="K47" s="45"/>
      <c r="L47" s="47" t="e">
        <f t="shared" si="0"/>
        <v>#DIV/0!</v>
      </c>
      <c r="M47" s="21"/>
    </row>
    <row r="48" spans="1:13" s="36" customFormat="1" ht="71.25" customHeight="1">
      <c r="A48" s="76" t="s">
        <v>136</v>
      </c>
      <c r="B48" s="73">
        <v>10</v>
      </c>
      <c r="C48" s="50" t="s">
        <v>1</v>
      </c>
      <c r="D48" s="74" t="s">
        <v>246</v>
      </c>
      <c r="E48" s="46">
        <v>3320000</v>
      </c>
      <c r="F48" s="46">
        <f t="shared" si="1"/>
        <v>3552400</v>
      </c>
      <c r="G48" s="45">
        <v>3552400</v>
      </c>
      <c r="H48" s="45"/>
      <c r="I48" s="46">
        <f t="shared" si="2"/>
        <v>1483181.29</v>
      </c>
      <c r="J48" s="45">
        <v>1483181.29</v>
      </c>
      <c r="K48" s="45"/>
      <c r="L48" s="47">
        <f t="shared" si="0"/>
        <v>41.751528262583044</v>
      </c>
      <c r="M48" s="21"/>
    </row>
    <row r="49" spans="1:13" s="36" customFormat="1" ht="71.25" customHeight="1">
      <c r="A49" s="76"/>
      <c r="B49" s="73"/>
      <c r="C49" s="5" t="s">
        <v>47</v>
      </c>
      <c r="D49" s="74"/>
      <c r="E49" s="46">
        <v>200000</v>
      </c>
      <c r="F49" s="46">
        <f t="shared" si="1"/>
        <v>214000</v>
      </c>
      <c r="G49" s="45">
        <v>214000</v>
      </c>
      <c r="H49" s="45"/>
      <c r="I49" s="46">
        <f t="shared" si="2"/>
        <v>2027</v>
      </c>
      <c r="J49" s="45">
        <v>2027</v>
      </c>
      <c r="K49" s="45"/>
      <c r="L49" s="47">
        <f t="shared" si="0"/>
        <v>0.947196261682243</v>
      </c>
      <c r="M49" s="21"/>
    </row>
    <row r="50" spans="1:13" s="36" customFormat="1" ht="63" customHeight="1" hidden="1">
      <c r="A50" s="76"/>
      <c r="B50" s="77"/>
      <c r="C50" s="5" t="s">
        <v>64</v>
      </c>
      <c r="D50" s="75"/>
      <c r="E50" s="46"/>
      <c r="F50" s="46">
        <f t="shared" si="1"/>
        <v>0</v>
      </c>
      <c r="G50" s="45"/>
      <c r="H50" s="45"/>
      <c r="I50" s="46">
        <f t="shared" si="2"/>
        <v>0</v>
      </c>
      <c r="J50" s="45"/>
      <c r="K50" s="45"/>
      <c r="L50" s="47" t="e">
        <f t="shared" si="0"/>
        <v>#DIV/0!</v>
      </c>
      <c r="M50" s="21"/>
    </row>
    <row r="51" spans="1:13" s="36" customFormat="1" ht="24" customHeight="1">
      <c r="A51" s="73" t="s">
        <v>99</v>
      </c>
      <c r="B51" s="73">
        <v>11</v>
      </c>
      <c r="C51" s="50" t="s">
        <v>49</v>
      </c>
      <c r="D51" s="74" t="s">
        <v>201</v>
      </c>
      <c r="E51" s="46" t="e">
        <f>E52+E53+E54+E55+#REF!</f>
        <v>#REF!</v>
      </c>
      <c r="F51" s="46">
        <f>G51+H51</f>
        <v>5603200</v>
      </c>
      <c r="G51" s="45">
        <f>SUM(G52:G56)</f>
        <v>5603200</v>
      </c>
      <c r="H51" s="45">
        <f>SUM(H52:H56)</f>
        <v>0</v>
      </c>
      <c r="I51" s="46">
        <f t="shared" si="2"/>
        <v>3444866.5599999996</v>
      </c>
      <c r="J51" s="45">
        <f>SUM(J52:J56)</f>
        <v>3444866.5599999996</v>
      </c>
      <c r="K51" s="45">
        <f>SUM(K52:K56)</f>
        <v>0</v>
      </c>
      <c r="L51" s="47">
        <f t="shared" si="0"/>
        <v>61.48034266133637</v>
      </c>
      <c r="M51" s="21"/>
    </row>
    <row r="52" spans="1:13" s="9" customFormat="1" ht="24" customHeight="1">
      <c r="A52" s="73"/>
      <c r="B52" s="73"/>
      <c r="C52" s="6" t="s">
        <v>3</v>
      </c>
      <c r="D52" s="74"/>
      <c r="E52" s="46">
        <v>260000</v>
      </c>
      <c r="F52" s="46">
        <f t="shared" si="1"/>
        <v>250000</v>
      </c>
      <c r="G52" s="51">
        <v>250000</v>
      </c>
      <c r="H52" s="45"/>
      <c r="I52" s="46">
        <f t="shared" si="2"/>
        <v>0</v>
      </c>
      <c r="J52" s="45"/>
      <c r="K52" s="45"/>
      <c r="L52" s="47">
        <f t="shared" si="0"/>
        <v>0</v>
      </c>
      <c r="M52" s="21"/>
    </row>
    <row r="53" spans="1:13" s="36" customFormat="1" ht="24" customHeight="1">
      <c r="A53" s="73"/>
      <c r="B53" s="73"/>
      <c r="C53" s="6" t="s">
        <v>4</v>
      </c>
      <c r="D53" s="74"/>
      <c r="E53" s="46">
        <v>1955000</v>
      </c>
      <c r="F53" s="46">
        <f t="shared" si="1"/>
        <v>1623200</v>
      </c>
      <c r="G53" s="51">
        <v>1623200</v>
      </c>
      <c r="H53" s="45"/>
      <c r="I53" s="46">
        <f t="shared" si="2"/>
        <v>954111</v>
      </c>
      <c r="J53" s="45">
        <v>954111</v>
      </c>
      <c r="K53" s="45"/>
      <c r="L53" s="47">
        <f t="shared" si="0"/>
        <v>58.779632824051255</v>
      </c>
      <c r="M53" s="21"/>
    </row>
    <row r="54" spans="1:13" s="36" customFormat="1" ht="24" customHeight="1">
      <c r="A54" s="73"/>
      <c r="B54" s="73"/>
      <c r="C54" s="6" t="s">
        <v>40</v>
      </c>
      <c r="D54" s="74"/>
      <c r="E54" s="46">
        <v>230000</v>
      </c>
      <c r="F54" s="46">
        <f t="shared" si="1"/>
        <v>230000</v>
      </c>
      <c r="G54" s="45">
        <v>230000</v>
      </c>
      <c r="H54" s="45"/>
      <c r="I54" s="46">
        <f t="shared" si="2"/>
        <v>92556.34</v>
      </c>
      <c r="J54" s="45">
        <v>92556.34</v>
      </c>
      <c r="K54" s="45"/>
      <c r="L54" s="47">
        <f t="shared" si="0"/>
        <v>40.24188695652174</v>
      </c>
      <c r="M54" s="21"/>
    </row>
    <row r="55" spans="1:13" s="36" customFormat="1" ht="24" customHeight="1">
      <c r="A55" s="73"/>
      <c r="B55" s="73"/>
      <c r="C55" s="6" t="s">
        <v>34</v>
      </c>
      <c r="D55" s="74"/>
      <c r="E55" s="46">
        <v>1000000</v>
      </c>
      <c r="F55" s="46">
        <f t="shared" si="1"/>
        <v>2000000</v>
      </c>
      <c r="G55" s="45">
        <v>2000000</v>
      </c>
      <c r="H55" s="45"/>
      <c r="I55" s="46">
        <f t="shared" si="2"/>
        <v>974100</v>
      </c>
      <c r="J55" s="45">
        <v>974100</v>
      </c>
      <c r="K55" s="45"/>
      <c r="L55" s="47">
        <f t="shared" si="0"/>
        <v>48.705</v>
      </c>
      <c r="M55" s="21"/>
    </row>
    <row r="56" spans="1:13" s="36" customFormat="1" ht="24" customHeight="1">
      <c r="A56" s="73"/>
      <c r="B56" s="73"/>
      <c r="C56" s="6" t="s">
        <v>35</v>
      </c>
      <c r="D56" s="74"/>
      <c r="E56" s="46">
        <v>1500000</v>
      </c>
      <c r="F56" s="46">
        <f>G56+H56</f>
        <v>1500000</v>
      </c>
      <c r="G56" s="45">
        <v>1500000</v>
      </c>
      <c r="H56" s="45"/>
      <c r="I56" s="46">
        <f t="shared" si="2"/>
        <v>1424099.22</v>
      </c>
      <c r="J56" s="45">
        <v>1424099.22</v>
      </c>
      <c r="K56" s="45"/>
      <c r="L56" s="47">
        <f>I56/F56*100</f>
        <v>94.939948</v>
      </c>
      <c r="M56" s="21"/>
    </row>
    <row r="57" spans="1:13" s="9" customFormat="1" ht="57.75" customHeight="1">
      <c r="A57" s="42" t="s">
        <v>97</v>
      </c>
      <c r="B57" s="42">
        <v>12</v>
      </c>
      <c r="C57" s="6" t="s">
        <v>5</v>
      </c>
      <c r="D57" s="44" t="s">
        <v>198</v>
      </c>
      <c r="E57" s="46">
        <v>30000</v>
      </c>
      <c r="F57" s="46">
        <f t="shared" si="1"/>
        <v>32100</v>
      </c>
      <c r="G57" s="45">
        <v>32100</v>
      </c>
      <c r="H57" s="45"/>
      <c r="I57" s="46">
        <f t="shared" si="2"/>
        <v>0</v>
      </c>
      <c r="J57" s="45"/>
      <c r="K57" s="45"/>
      <c r="L57" s="47">
        <f t="shared" si="0"/>
        <v>0</v>
      </c>
      <c r="M57" s="21"/>
    </row>
    <row r="58" spans="1:13" s="36" customFormat="1" ht="24.75" customHeight="1">
      <c r="A58" s="73" t="s">
        <v>98</v>
      </c>
      <c r="B58" s="73">
        <v>13</v>
      </c>
      <c r="C58" s="6" t="s">
        <v>7</v>
      </c>
      <c r="D58" s="74" t="s">
        <v>200</v>
      </c>
      <c r="E58" s="46">
        <v>15000</v>
      </c>
      <c r="F58" s="46">
        <f t="shared" si="1"/>
        <v>16100</v>
      </c>
      <c r="G58" s="48">
        <v>16100</v>
      </c>
      <c r="H58" s="45"/>
      <c r="I58" s="46">
        <f t="shared" si="2"/>
        <v>0</v>
      </c>
      <c r="J58" s="45"/>
      <c r="K58" s="45"/>
      <c r="L58" s="47">
        <f t="shared" si="0"/>
        <v>0</v>
      </c>
      <c r="M58" s="21"/>
    </row>
    <row r="59" spans="1:13" s="36" customFormat="1" ht="24.75" customHeight="1">
      <c r="A59" s="73"/>
      <c r="B59" s="73"/>
      <c r="C59" s="6" t="s">
        <v>199</v>
      </c>
      <c r="D59" s="74"/>
      <c r="E59" s="46">
        <v>72000</v>
      </c>
      <c r="F59" s="46">
        <f t="shared" si="1"/>
        <v>77000</v>
      </c>
      <c r="G59" s="48">
        <v>77000</v>
      </c>
      <c r="H59" s="45"/>
      <c r="I59" s="46">
        <f t="shared" si="2"/>
        <v>4000</v>
      </c>
      <c r="J59" s="45">
        <v>4000</v>
      </c>
      <c r="K59" s="45"/>
      <c r="L59" s="47">
        <f t="shared" si="0"/>
        <v>5.194805194805195</v>
      </c>
      <c r="M59" s="21"/>
    </row>
    <row r="60" spans="1:13" s="36" customFormat="1" ht="52.5" customHeight="1">
      <c r="A60" s="52" t="s">
        <v>137</v>
      </c>
      <c r="B60" s="42">
        <v>14</v>
      </c>
      <c r="C60" s="6" t="s">
        <v>8</v>
      </c>
      <c r="D60" s="44" t="s">
        <v>239</v>
      </c>
      <c r="E60" s="46">
        <v>40000</v>
      </c>
      <c r="F60" s="46">
        <f t="shared" si="1"/>
        <v>42800</v>
      </c>
      <c r="G60" s="45">
        <v>42800</v>
      </c>
      <c r="H60" s="45"/>
      <c r="I60" s="46">
        <f t="shared" si="2"/>
        <v>0</v>
      </c>
      <c r="J60" s="45"/>
      <c r="K60" s="45"/>
      <c r="L60" s="47">
        <f t="shared" si="0"/>
        <v>0</v>
      </c>
      <c r="M60" s="21"/>
    </row>
    <row r="61" spans="1:13" s="36" customFormat="1" ht="36" customHeight="1">
      <c r="A61" s="52" t="s">
        <v>138</v>
      </c>
      <c r="B61" s="42">
        <v>15</v>
      </c>
      <c r="C61" s="6" t="s">
        <v>8</v>
      </c>
      <c r="D61" s="53" t="s">
        <v>240</v>
      </c>
      <c r="E61" s="46">
        <v>30000</v>
      </c>
      <c r="F61" s="46">
        <f t="shared" si="1"/>
        <v>32000</v>
      </c>
      <c r="G61" s="45">
        <v>32000</v>
      </c>
      <c r="H61" s="45"/>
      <c r="I61" s="46">
        <f t="shared" si="2"/>
        <v>2000</v>
      </c>
      <c r="J61" s="45">
        <v>2000</v>
      </c>
      <c r="K61" s="45"/>
      <c r="L61" s="47">
        <f t="shared" si="0"/>
        <v>6.25</v>
      </c>
      <c r="M61" s="21"/>
    </row>
    <row r="62" spans="1:13" s="36" customFormat="1" ht="67.5" customHeight="1">
      <c r="A62" s="42" t="s">
        <v>139</v>
      </c>
      <c r="B62" s="42">
        <v>16</v>
      </c>
      <c r="C62" s="6" t="s">
        <v>82</v>
      </c>
      <c r="D62" s="44" t="s">
        <v>241</v>
      </c>
      <c r="E62" s="46">
        <v>735000</v>
      </c>
      <c r="F62" s="46">
        <f t="shared" si="1"/>
        <v>858900</v>
      </c>
      <c r="G62" s="45">
        <v>836400</v>
      </c>
      <c r="H62" s="45">
        <v>22500</v>
      </c>
      <c r="I62" s="46">
        <f t="shared" si="2"/>
        <v>437318.52</v>
      </c>
      <c r="J62" s="45">
        <v>437318.52</v>
      </c>
      <c r="K62" s="45">
        <v>0</v>
      </c>
      <c r="L62" s="47">
        <f t="shared" si="0"/>
        <v>50.91611596227733</v>
      </c>
      <c r="M62" s="21"/>
    </row>
    <row r="63" spans="1:13" s="36" customFormat="1" ht="71.25" customHeight="1">
      <c r="A63" s="42" t="s">
        <v>140</v>
      </c>
      <c r="B63" s="42">
        <v>17</v>
      </c>
      <c r="C63" s="6" t="s">
        <v>4</v>
      </c>
      <c r="D63" s="44" t="s">
        <v>159</v>
      </c>
      <c r="E63" s="46">
        <v>132000</v>
      </c>
      <c r="F63" s="46">
        <f t="shared" si="1"/>
        <v>132000</v>
      </c>
      <c r="G63" s="45">
        <v>132000</v>
      </c>
      <c r="H63" s="45"/>
      <c r="I63" s="46">
        <f t="shared" si="2"/>
        <v>66000</v>
      </c>
      <c r="J63" s="45">
        <v>66000</v>
      </c>
      <c r="K63" s="45"/>
      <c r="L63" s="47">
        <f t="shared" si="0"/>
        <v>50</v>
      </c>
      <c r="M63" s="21"/>
    </row>
    <row r="64" spans="1:13" s="36" customFormat="1" ht="79.5" customHeight="1">
      <c r="A64" s="42" t="s">
        <v>100</v>
      </c>
      <c r="B64" s="42">
        <v>18</v>
      </c>
      <c r="C64" s="6" t="s">
        <v>48</v>
      </c>
      <c r="D64" s="44" t="s">
        <v>244</v>
      </c>
      <c r="E64" s="46">
        <v>450000</v>
      </c>
      <c r="F64" s="46">
        <f t="shared" si="1"/>
        <v>500000</v>
      </c>
      <c r="G64" s="45"/>
      <c r="H64" s="45">
        <v>500000</v>
      </c>
      <c r="I64" s="46">
        <f t="shared" si="2"/>
        <v>0</v>
      </c>
      <c r="J64" s="45"/>
      <c r="K64" s="45">
        <v>0</v>
      </c>
      <c r="L64" s="47">
        <f t="shared" si="0"/>
        <v>0</v>
      </c>
      <c r="M64" s="21"/>
    </row>
    <row r="65" spans="1:13" s="36" customFormat="1" ht="30" customHeight="1">
      <c r="A65" s="73" t="s">
        <v>102</v>
      </c>
      <c r="B65" s="73">
        <v>19</v>
      </c>
      <c r="C65" s="54" t="s">
        <v>56</v>
      </c>
      <c r="D65" s="74" t="s">
        <v>203</v>
      </c>
      <c r="E65" s="46">
        <v>500000</v>
      </c>
      <c r="F65" s="46">
        <f t="shared" si="1"/>
        <v>97000</v>
      </c>
      <c r="G65" s="45">
        <v>97000</v>
      </c>
      <c r="H65" s="45"/>
      <c r="I65" s="46">
        <f t="shared" si="2"/>
        <v>0</v>
      </c>
      <c r="J65" s="45">
        <v>0</v>
      </c>
      <c r="K65" s="45">
        <v>0</v>
      </c>
      <c r="L65" s="47">
        <f t="shared" si="0"/>
        <v>0</v>
      </c>
      <c r="M65" s="21"/>
    </row>
    <row r="66" spans="1:13" s="36" customFormat="1" ht="30" customHeight="1">
      <c r="A66" s="73"/>
      <c r="B66" s="73"/>
      <c r="C66" s="54" t="s">
        <v>25</v>
      </c>
      <c r="D66" s="74"/>
      <c r="E66" s="46"/>
      <c r="F66" s="46">
        <f t="shared" si="1"/>
        <v>227623</v>
      </c>
      <c r="G66" s="45">
        <v>227623</v>
      </c>
      <c r="H66" s="45"/>
      <c r="I66" s="46">
        <f t="shared" si="2"/>
        <v>0</v>
      </c>
      <c r="J66" s="45">
        <v>0</v>
      </c>
      <c r="K66" s="45"/>
      <c r="L66" s="47">
        <f t="shared" si="0"/>
        <v>0</v>
      </c>
      <c r="M66" s="21"/>
    </row>
    <row r="67" spans="1:13" s="9" customFormat="1" ht="58.5" customHeight="1">
      <c r="A67" s="42" t="s">
        <v>141</v>
      </c>
      <c r="B67" s="42">
        <v>20</v>
      </c>
      <c r="C67" s="50" t="s">
        <v>66</v>
      </c>
      <c r="D67" s="44" t="s">
        <v>65</v>
      </c>
      <c r="E67" s="46">
        <v>2450210</v>
      </c>
      <c r="F67" s="46">
        <f t="shared" si="1"/>
        <v>2191691</v>
      </c>
      <c r="G67" s="48">
        <f>1967691-16000</f>
        <v>1951691</v>
      </c>
      <c r="H67" s="48">
        <v>240000</v>
      </c>
      <c r="I67" s="46">
        <f t="shared" si="2"/>
        <v>280716.99</v>
      </c>
      <c r="J67" s="45">
        <v>280716.99</v>
      </c>
      <c r="K67" s="45"/>
      <c r="L67" s="47">
        <f t="shared" si="0"/>
        <v>12.808237566335764</v>
      </c>
      <c r="M67" s="21"/>
    </row>
    <row r="68" spans="1:13" s="36" customFormat="1" ht="56.25" customHeight="1">
      <c r="A68" s="42" t="s">
        <v>142</v>
      </c>
      <c r="B68" s="42">
        <v>21</v>
      </c>
      <c r="C68" s="54" t="s">
        <v>9</v>
      </c>
      <c r="D68" s="44" t="s">
        <v>160</v>
      </c>
      <c r="E68" s="46">
        <v>210000</v>
      </c>
      <c r="F68" s="46">
        <f t="shared" si="1"/>
        <v>224700</v>
      </c>
      <c r="G68" s="45">
        <v>224700</v>
      </c>
      <c r="H68" s="45"/>
      <c r="I68" s="46">
        <f t="shared" si="2"/>
        <v>0</v>
      </c>
      <c r="J68" s="45"/>
      <c r="K68" s="45"/>
      <c r="L68" s="47">
        <f t="shared" si="0"/>
        <v>0</v>
      </c>
      <c r="M68" s="21"/>
    </row>
    <row r="69" spans="1:13" s="36" customFormat="1" ht="36" customHeight="1" hidden="1">
      <c r="A69" s="73" t="s">
        <v>103</v>
      </c>
      <c r="B69" s="73">
        <v>22</v>
      </c>
      <c r="C69" s="50" t="s">
        <v>10</v>
      </c>
      <c r="D69" s="74" t="s">
        <v>245</v>
      </c>
      <c r="E69" s="46">
        <v>200000</v>
      </c>
      <c r="F69" s="46">
        <f t="shared" si="1"/>
        <v>0</v>
      </c>
      <c r="G69" s="45"/>
      <c r="H69" s="45"/>
      <c r="I69" s="46">
        <f t="shared" si="2"/>
        <v>0</v>
      </c>
      <c r="J69" s="45"/>
      <c r="K69" s="45"/>
      <c r="L69" s="47" t="e">
        <f t="shared" si="0"/>
        <v>#DIV/0!</v>
      </c>
      <c r="M69" s="21"/>
    </row>
    <row r="70" spans="1:13" s="36" customFormat="1" ht="78.75" customHeight="1">
      <c r="A70" s="73"/>
      <c r="B70" s="73"/>
      <c r="C70" s="50" t="s">
        <v>83</v>
      </c>
      <c r="D70" s="74"/>
      <c r="E70" s="46"/>
      <c r="F70" s="46">
        <f t="shared" si="1"/>
        <v>860513</v>
      </c>
      <c r="G70" s="45">
        <v>860513</v>
      </c>
      <c r="H70" s="45"/>
      <c r="I70" s="46">
        <f t="shared" si="2"/>
        <v>14445.14</v>
      </c>
      <c r="J70" s="45">
        <v>14445.14</v>
      </c>
      <c r="K70" s="45"/>
      <c r="L70" s="47">
        <f t="shared" si="0"/>
        <v>1.6786660980136265</v>
      </c>
      <c r="M70" s="21"/>
    </row>
    <row r="71" spans="1:13" s="36" customFormat="1" ht="29.25" customHeight="1">
      <c r="A71" s="73" t="s">
        <v>118</v>
      </c>
      <c r="B71" s="73">
        <v>23</v>
      </c>
      <c r="C71" s="50" t="s">
        <v>49</v>
      </c>
      <c r="D71" s="78" t="s">
        <v>217</v>
      </c>
      <c r="E71" s="46">
        <f>E72+E73</f>
        <v>420100</v>
      </c>
      <c r="F71" s="46">
        <f t="shared" si="1"/>
        <v>5086165</v>
      </c>
      <c r="G71" s="45">
        <f>G72+G73</f>
        <v>3703165</v>
      </c>
      <c r="H71" s="45">
        <f>H72+H73</f>
        <v>1383000</v>
      </c>
      <c r="I71" s="46">
        <f t="shared" si="2"/>
        <v>261530</v>
      </c>
      <c r="J71" s="45">
        <f>J72+J73</f>
        <v>261530</v>
      </c>
      <c r="K71" s="45">
        <f>K72+K73</f>
        <v>0</v>
      </c>
      <c r="L71" s="47">
        <f t="shared" si="0"/>
        <v>5.141988118749588</v>
      </c>
      <c r="M71" s="21"/>
    </row>
    <row r="72" spans="1:13" s="36" customFormat="1" ht="29.25" customHeight="1">
      <c r="A72" s="73"/>
      <c r="B72" s="73"/>
      <c r="C72" s="6" t="s">
        <v>11</v>
      </c>
      <c r="D72" s="78"/>
      <c r="E72" s="46">
        <v>134300</v>
      </c>
      <c r="F72" s="46">
        <f t="shared" si="1"/>
        <v>598165</v>
      </c>
      <c r="G72" s="45">
        <v>398165</v>
      </c>
      <c r="H72" s="45">
        <v>200000</v>
      </c>
      <c r="I72" s="46">
        <f t="shared" si="2"/>
        <v>0</v>
      </c>
      <c r="J72" s="45"/>
      <c r="K72" s="45"/>
      <c r="L72" s="47">
        <f t="shared" si="0"/>
        <v>0</v>
      </c>
      <c r="M72" s="21"/>
    </row>
    <row r="73" spans="1:13" s="36" customFormat="1" ht="29.25" customHeight="1">
      <c r="A73" s="73"/>
      <c r="B73" s="73"/>
      <c r="C73" s="6" t="s">
        <v>27</v>
      </c>
      <c r="D73" s="78"/>
      <c r="E73" s="46">
        <v>285800</v>
      </c>
      <c r="F73" s="46">
        <f t="shared" si="1"/>
        <v>4488000</v>
      </c>
      <c r="G73" s="45">
        <v>3305000</v>
      </c>
      <c r="H73" s="45">
        <v>1183000</v>
      </c>
      <c r="I73" s="46">
        <f t="shared" si="2"/>
        <v>261530</v>
      </c>
      <c r="J73" s="45">
        <v>261530</v>
      </c>
      <c r="K73" s="45"/>
      <c r="L73" s="47">
        <f t="shared" si="0"/>
        <v>5.8273172905525845</v>
      </c>
      <c r="M73" s="21"/>
    </row>
    <row r="74" spans="1:13" s="9" customFormat="1" ht="29.25" customHeight="1">
      <c r="A74" s="42" t="s">
        <v>133</v>
      </c>
      <c r="B74" s="42">
        <v>24</v>
      </c>
      <c r="C74" s="54" t="s">
        <v>161</v>
      </c>
      <c r="D74" s="44" t="s">
        <v>233</v>
      </c>
      <c r="E74" s="46">
        <v>1400000</v>
      </c>
      <c r="F74" s="46">
        <f>G74+H74</f>
        <v>1915420</v>
      </c>
      <c r="G74" s="45">
        <f>1524000+391420</f>
        <v>1915420</v>
      </c>
      <c r="H74" s="45"/>
      <c r="I74" s="46">
        <f>J74+K74</f>
        <v>1255852.97</v>
      </c>
      <c r="J74" s="45">
        <v>1255852.97</v>
      </c>
      <c r="K74" s="45"/>
      <c r="L74" s="47">
        <f t="shared" si="0"/>
        <v>65.56540967516263</v>
      </c>
      <c r="M74" s="21"/>
    </row>
    <row r="75" spans="1:13" s="36" customFormat="1" ht="27.75" customHeight="1">
      <c r="A75" s="73" t="s">
        <v>104</v>
      </c>
      <c r="B75" s="73">
        <v>25</v>
      </c>
      <c r="C75" s="6" t="s">
        <v>49</v>
      </c>
      <c r="D75" s="74" t="s">
        <v>250</v>
      </c>
      <c r="E75" s="46">
        <f>E76+E77</f>
        <v>700000</v>
      </c>
      <c r="F75" s="46">
        <f aca="true" t="shared" si="3" ref="F75:F151">G75+H75</f>
        <v>317000</v>
      </c>
      <c r="G75" s="45">
        <f>G76+G77</f>
        <v>317000</v>
      </c>
      <c r="H75" s="45">
        <f>H76+H77</f>
        <v>0</v>
      </c>
      <c r="I75" s="46">
        <f aca="true" t="shared" si="4" ref="I75:I150">J75+K75</f>
        <v>41153.3</v>
      </c>
      <c r="J75" s="45">
        <f>J76+J77</f>
        <v>41153.3</v>
      </c>
      <c r="K75" s="45">
        <f>K76+K77</f>
        <v>0</v>
      </c>
      <c r="L75" s="47">
        <f t="shared" si="0"/>
        <v>12.98211356466877</v>
      </c>
      <c r="M75" s="21"/>
    </row>
    <row r="76" spans="1:13" s="36" customFormat="1" ht="27.75" customHeight="1">
      <c r="A76" s="73"/>
      <c r="B76" s="73"/>
      <c r="C76" s="6" t="s">
        <v>80</v>
      </c>
      <c r="D76" s="74"/>
      <c r="E76" s="46">
        <v>300000</v>
      </c>
      <c r="F76" s="46">
        <f t="shared" si="3"/>
        <v>317000</v>
      </c>
      <c r="G76" s="45">
        <v>317000</v>
      </c>
      <c r="H76" s="45"/>
      <c r="I76" s="46">
        <f t="shared" si="4"/>
        <v>41153.3</v>
      </c>
      <c r="J76" s="45">
        <v>41153.3</v>
      </c>
      <c r="K76" s="45"/>
      <c r="L76" s="47">
        <f t="shared" si="0"/>
        <v>12.98211356466877</v>
      </c>
      <c r="M76" s="21"/>
    </row>
    <row r="77" spans="1:13" s="36" customFormat="1" ht="27.75" customHeight="1" hidden="1">
      <c r="A77" s="73"/>
      <c r="B77" s="73"/>
      <c r="C77" s="6" t="s">
        <v>81</v>
      </c>
      <c r="D77" s="74"/>
      <c r="E77" s="46">
        <v>400000</v>
      </c>
      <c r="F77" s="46">
        <f aca="true" t="shared" si="5" ref="F77:F82">G77+H77</f>
        <v>0</v>
      </c>
      <c r="G77" s="45"/>
      <c r="H77" s="45"/>
      <c r="I77" s="46">
        <f aca="true" t="shared" si="6" ref="I77:I82">J77+K77</f>
        <v>0</v>
      </c>
      <c r="J77" s="45"/>
      <c r="K77" s="45"/>
      <c r="L77" s="47" t="e">
        <f t="shared" si="0"/>
        <v>#DIV/0!</v>
      </c>
      <c r="M77" s="21"/>
    </row>
    <row r="78" spans="1:13" s="9" customFormat="1" ht="18" customHeight="1">
      <c r="A78" s="73" t="s">
        <v>88</v>
      </c>
      <c r="B78" s="73">
        <v>26</v>
      </c>
      <c r="C78" s="6" t="s">
        <v>49</v>
      </c>
      <c r="D78" s="74" t="s">
        <v>249</v>
      </c>
      <c r="E78" s="46"/>
      <c r="F78" s="46">
        <f t="shared" si="5"/>
        <v>5869704</v>
      </c>
      <c r="G78" s="45">
        <f>SUM(G79:G82)</f>
        <v>5869704</v>
      </c>
      <c r="H78" s="45">
        <f>SUM(H79:H82)</f>
        <v>0</v>
      </c>
      <c r="I78" s="46">
        <f t="shared" si="6"/>
        <v>1723328.3199999998</v>
      </c>
      <c r="J78" s="45">
        <f>SUM(J79:J82)</f>
        <v>1723328.3199999998</v>
      </c>
      <c r="K78" s="45">
        <f>SUM(K79:K82)</f>
        <v>0</v>
      </c>
      <c r="L78" s="47">
        <f>I78/F78*100</f>
        <v>29.359714220683014</v>
      </c>
      <c r="M78" s="21"/>
    </row>
    <row r="79" spans="1:13" s="9" customFormat="1" ht="18" customHeight="1">
      <c r="A79" s="73"/>
      <c r="B79" s="73"/>
      <c r="C79" s="6" t="s">
        <v>0</v>
      </c>
      <c r="D79" s="74"/>
      <c r="E79" s="46"/>
      <c r="F79" s="46">
        <f t="shared" si="5"/>
        <v>757900</v>
      </c>
      <c r="G79" s="45">
        <f>308000+449900</f>
        <v>757900</v>
      </c>
      <c r="H79" s="45"/>
      <c r="I79" s="46">
        <f t="shared" si="6"/>
        <v>512362.9</v>
      </c>
      <c r="J79" s="45">
        <v>512362.9</v>
      </c>
      <c r="K79" s="45"/>
      <c r="L79" s="47">
        <f>I79/F79*100</f>
        <v>67.60296872938383</v>
      </c>
      <c r="M79" s="21"/>
    </row>
    <row r="80" spans="1:13" s="9" customFormat="1" ht="18" customHeight="1">
      <c r="A80" s="73"/>
      <c r="B80" s="73"/>
      <c r="C80" s="6" t="s">
        <v>4</v>
      </c>
      <c r="D80" s="74"/>
      <c r="E80" s="46"/>
      <c r="F80" s="46">
        <f t="shared" si="5"/>
        <v>100000</v>
      </c>
      <c r="G80" s="45">
        <v>100000</v>
      </c>
      <c r="H80" s="45"/>
      <c r="I80" s="46">
        <f t="shared" si="6"/>
        <v>5000</v>
      </c>
      <c r="J80" s="45">
        <v>5000</v>
      </c>
      <c r="K80" s="45"/>
      <c r="L80" s="47">
        <f>I80/F80*100</f>
        <v>5</v>
      </c>
      <c r="M80" s="21"/>
    </row>
    <row r="81" spans="1:13" s="9" customFormat="1" ht="18" customHeight="1">
      <c r="A81" s="73"/>
      <c r="B81" s="73"/>
      <c r="C81" s="6" t="s">
        <v>247</v>
      </c>
      <c r="D81" s="74"/>
      <c r="E81" s="46"/>
      <c r="F81" s="46">
        <f t="shared" si="5"/>
        <v>3711804</v>
      </c>
      <c r="G81" s="45">
        <v>3711804</v>
      </c>
      <c r="H81" s="45"/>
      <c r="I81" s="46">
        <f t="shared" si="6"/>
        <v>1205965.42</v>
      </c>
      <c r="J81" s="45">
        <v>1205965.42</v>
      </c>
      <c r="K81" s="45"/>
      <c r="L81" s="47">
        <f>I81/F81*100</f>
        <v>32.490008093099746</v>
      </c>
      <c r="M81" s="21"/>
    </row>
    <row r="82" spans="1:13" s="9" customFormat="1" ht="18" customHeight="1">
      <c r="A82" s="73"/>
      <c r="B82" s="73"/>
      <c r="C82" s="6" t="s">
        <v>248</v>
      </c>
      <c r="D82" s="74"/>
      <c r="E82" s="46"/>
      <c r="F82" s="46">
        <f t="shared" si="5"/>
        <v>1300000</v>
      </c>
      <c r="G82" s="45">
        <f>500000+300000+500000</f>
        <v>1300000</v>
      </c>
      <c r="H82" s="45"/>
      <c r="I82" s="46">
        <f t="shared" si="6"/>
        <v>0</v>
      </c>
      <c r="J82" s="45"/>
      <c r="K82" s="45"/>
      <c r="L82" s="47">
        <f>I82/F82*100</f>
        <v>0</v>
      </c>
      <c r="M82" s="21"/>
    </row>
    <row r="83" spans="1:13" s="36" customFormat="1" ht="63">
      <c r="A83" s="42" t="s">
        <v>237</v>
      </c>
      <c r="B83" s="42">
        <v>27</v>
      </c>
      <c r="C83" s="6" t="s">
        <v>12</v>
      </c>
      <c r="D83" s="55" t="s">
        <v>238</v>
      </c>
      <c r="E83" s="46">
        <v>300000</v>
      </c>
      <c r="F83" s="46">
        <f t="shared" si="3"/>
        <v>1200000</v>
      </c>
      <c r="G83" s="45">
        <v>1050000</v>
      </c>
      <c r="H83" s="45">
        <v>150000</v>
      </c>
      <c r="I83" s="46">
        <f t="shared" si="4"/>
        <v>108373.84</v>
      </c>
      <c r="J83" s="45">
        <v>88093.84</v>
      </c>
      <c r="K83" s="45">
        <v>20280</v>
      </c>
      <c r="L83" s="47">
        <f t="shared" si="0"/>
        <v>9.031153333333334</v>
      </c>
      <c r="M83" s="21"/>
    </row>
    <row r="84" spans="1:13" s="36" customFormat="1" ht="78.75">
      <c r="A84" s="42" t="s">
        <v>105</v>
      </c>
      <c r="B84" s="42">
        <v>28</v>
      </c>
      <c r="C84" s="6" t="s">
        <v>164</v>
      </c>
      <c r="D84" s="44" t="s">
        <v>204</v>
      </c>
      <c r="E84" s="46">
        <v>3500000</v>
      </c>
      <c r="F84" s="46">
        <f t="shared" si="3"/>
        <v>9560860</v>
      </c>
      <c r="G84" s="45">
        <v>6350000</v>
      </c>
      <c r="H84" s="45">
        <v>3210860</v>
      </c>
      <c r="I84" s="46">
        <f t="shared" si="4"/>
        <v>2115771.73</v>
      </c>
      <c r="J84" s="45">
        <v>1638225.28</v>
      </c>
      <c r="K84" s="45">
        <v>477546.45</v>
      </c>
      <c r="L84" s="47">
        <f t="shared" si="0"/>
        <v>22.12951272165893</v>
      </c>
      <c r="M84" s="21"/>
    </row>
    <row r="85" spans="1:13" s="36" customFormat="1" ht="47.25">
      <c r="A85" s="42" t="s">
        <v>107</v>
      </c>
      <c r="B85" s="42">
        <v>29</v>
      </c>
      <c r="C85" s="6" t="s">
        <v>164</v>
      </c>
      <c r="D85" s="44" t="s">
        <v>206</v>
      </c>
      <c r="E85" s="46">
        <v>5000</v>
      </c>
      <c r="F85" s="46">
        <f t="shared" si="3"/>
        <v>5000</v>
      </c>
      <c r="G85" s="45">
        <v>5000</v>
      </c>
      <c r="H85" s="45"/>
      <c r="I85" s="46">
        <f t="shared" si="4"/>
        <v>0</v>
      </c>
      <c r="J85" s="45">
        <v>0</v>
      </c>
      <c r="K85" s="45"/>
      <c r="L85" s="47">
        <f t="shared" si="0"/>
        <v>0</v>
      </c>
      <c r="M85" s="21"/>
    </row>
    <row r="86" spans="1:12" ht="78.75">
      <c r="A86" s="42" t="s">
        <v>106</v>
      </c>
      <c r="B86" s="42">
        <v>30</v>
      </c>
      <c r="C86" s="6" t="s">
        <v>164</v>
      </c>
      <c r="D86" s="52" t="s">
        <v>205</v>
      </c>
      <c r="E86" s="46">
        <v>6000</v>
      </c>
      <c r="F86" s="46">
        <f t="shared" si="3"/>
        <v>30000</v>
      </c>
      <c r="G86" s="45">
        <v>30000</v>
      </c>
      <c r="H86" s="39"/>
      <c r="I86" s="46">
        <f t="shared" si="4"/>
        <v>0</v>
      </c>
      <c r="J86" s="45">
        <v>0</v>
      </c>
      <c r="K86" s="56"/>
      <c r="L86" s="47">
        <f t="shared" si="0"/>
        <v>0</v>
      </c>
    </row>
    <row r="87" spans="1:12" ht="56.25" customHeight="1">
      <c r="A87" s="73" t="s">
        <v>108</v>
      </c>
      <c r="B87" s="73">
        <v>31</v>
      </c>
      <c r="C87" s="6" t="s">
        <v>180</v>
      </c>
      <c r="D87" s="78" t="s">
        <v>207</v>
      </c>
      <c r="E87" s="46"/>
      <c r="F87" s="46">
        <f>G87+H87</f>
        <v>64100</v>
      </c>
      <c r="G87" s="45">
        <v>64100</v>
      </c>
      <c r="H87" s="39"/>
      <c r="I87" s="46">
        <f>J87+K87</f>
        <v>0</v>
      </c>
      <c r="J87" s="45">
        <v>0</v>
      </c>
      <c r="K87" s="56"/>
      <c r="L87" s="47">
        <f t="shared" si="0"/>
        <v>0</v>
      </c>
    </row>
    <row r="88" spans="1:13" ht="20.25" customHeight="1" hidden="1">
      <c r="A88" s="73"/>
      <c r="B88" s="73"/>
      <c r="C88" s="6" t="s">
        <v>31</v>
      </c>
      <c r="D88" s="78"/>
      <c r="E88" s="46"/>
      <c r="F88" s="46">
        <f>G88+H88</f>
        <v>0</v>
      </c>
      <c r="G88" s="45"/>
      <c r="H88" s="39"/>
      <c r="I88" s="46">
        <f>J88+K88</f>
        <v>0</v>
      </c>
      <c r="J88" s="45"/>
      <c r="K88" s="56"/>
      <c r="L88" s="47" t="e">
        <f>I88/F88*100</f>
        <v>#DIV/0!</v>
      </c>
      <c r="M88" s="4" t="s">
        <v>208</v>
      </c>
    </row>
    <row r="89" spans="1:12" ht="20.25" customHeight="1" hidden="1">
      <c r="A89" s="73"/>
      <c r="B89" s="73"/>
      <c r="C89" s="6" t="s">
        <v>155</v>
      </c>
      <c r="D89" s="78"/>
      <c r="E89" s="46"/>
      <c r="F89" s="46">
        <f>G89+H89</f>
        <v>0</v>
      </c>
      <c r="G89" s="45"/>
      <c r="H89" s="39"/>
      <c r="I89" s="46">
        <f>J89+K89</f>
        <v>0</v>
      </c>
      <c r="J89" s="45"/>
      <c r="K89" s="56"/>
      <c r="L89" s="47" t="e">
        <f>I89/F89*100</f>
        <v>#DIV/0!</v>
      </c>
    </row>
    <row r="90" spans="1:12" ht="20.25" customHeight="1" hidden="1">
      <c r="A90" s="73"/>
      <c r="B90" s="73"/>
      <c r="C90" s="6" t="s">
        <v>32</v>
      </c>
      <c r="D90" s="78"/>
      <c r="E90" s="46"/>
      <c r="F90" s="46">
        <f>G90+H90</f>
        <v>0</v>
      </c>
      <c r="G90" s="45"/>
      <c r="H90" s="39"/>
      <c r="I90" s="46">
        <f>J90+K90</f>
        <v>0</v>
      </c>
      <c r="J90" s="45"/>
      <c r="K90" s="56"/>
      <c r="L90" s="47" t="e">
        <f>I90/F90*100</f>
        <v>#DIV/0!</v>
      </c>
    </row>
    <row r="91" spans="1:13" s="9" customFormat="1" ht="50.25" customHeight="1">
      <c r="A91" s="42" t="s">
        <v>143</v>
      </c>
      <c r="B91" s="42">
        <v>32</v>
      </c>
      <c r="C91" s="6" t="s">
        <v>67</v>
      </c>
      <c r="D91" s="53" t="s">
        <v>68</v>
      </c>
      <c r="E91" s="46">
        <v>829300</v>
      </c>
      <c r="F91" s="46">
        <f t="shared" si="3"/>
        <v>1176500</v>
      </c>
      <c r="G91" s="45">
        <f>1170000-225000+75000</f>
        <v>1020000</v>
      </c>
      <c r="H91" s="45">
        <v>156500</v>
      </c>
      <c r="I91" s="46">
        <f t="shared" si="4"/>
        <v>284455</v>
      </c>
      <c r="J91" s="45">
        <v>158005</v>
      </c>
      <c r="K91" s="45">
        <v>126450</v>
      </c>
      <c r="L91" s="47">
        <f t="shared" si="0"/>
        <v>24.178070548236295</v>
      </c>
      <c r="M91" s="21"/>
    </row>
    <row r="92" spans="1:13" s="36" customFormat="1" ht="63">
      <c r="A92" s="42" t="s">
        <v>109</v>
      </c>
      <c r="B92" s="42">
        <v>33</v>
      </c>
      <c r="C92" s="6" t="s">
        <v>14</v>
      </c>
      <c r="D92" s="44" t="s">
        <v>209</v>
      </c>
      <c r="E92" s="46">
        <v>10000</v>
      </c>
      <c r="F92" s="46">
        <f t="shared" si="3"/>
        <v>30000</v>
      </c>
      <c r="G92" s="45">
        <v>30000</v>
      </c>
      <c r="H92" s="45"/>
      <c r="I92" s="46">
        <f t="shared" si="4"/>
        <v>0</v>
      </c>
      <c r="J92" s="45"/>
      <c r="K92" s="45"/>
      <c r="L92" s="47">
        <f t="shared" si="0"/>
        <v>0</v>
      </c>
      <c r="M92" s="21"/>
    </row>
    <row r="93" spans="1:13" s="36" customFormat="1" ht="57" customHeight="1">
      <c r="A93" s="42" t="s">
        <v>110</v>
      </c>
      <c r="B93" s="42">
        <v>34</v>
      </c>
      <c r="C93" s="6" t="s">
        <v>15</v>
      </c>
      <c r="D93" s="44" t="s">
        <v>252</v>
      </c>
      <c r="E93" s="46">
        <v>128000</v>
      </c>
      <c r="F93" s="46">
        <f t="shared" si="3"/>
        <v>201500</v>
      </c>
      <c r="G93" s="45">
        <v>201500</v>
      </c>
      <c r="H93" s="45"/>
      <c r="I93" s="46">
        <f t="shared" si="4"/>
        <v>101015.3</v>
      </c>
      <c r="J93" s="45">
        <v>101015.3</v>
      </c>
      <c r="K93" s="45"/>
      <c r="L93" s="47">
        <f t="shared" si="0"/>
        <v>50.131662531017376</v>
      </c>
      <c r="M93" s="21"/>
    </row>
    <row r="94" spans="1:13" s="36" customFormat="1" ht="33" customHeight="1">
      <c r="A94" s="73" t="s">
        <v>111</v>
      </c>
      <c r="B94" s="73">
        <v>35</v>
      </c>
      <c r="C94" s="6" t="s">
        <v>16</v>
      </c>
      <c r="D94" s="74" t="s">
        <v>210</v>
      </c>
      <c r="E94" s="46">
        <v>125000</v>
      </c>
      <c r="F94" s="46">
        <f t="shared" si="3"/>
        <v>145000</v>
      </c>
      <c r="G94" s="45">
        <v>145000</v>
      </c>
      <c r="H94" s="45"/>
      <c r="I94" s="46">
        <f t="shared" si="4"/>
        <v>57125.43</v>
      </c>
      <c r="J94" s="45">
        <v>57125.43</v>
      </c>
      <c r="K94" s="45"/>
      <c r="L94" s="47">
        <f t="shared" si="0"/>
        <v>39.39684827586207</v>
      </c>
      <c r="M94" s="21"/>
    </row>
    <row r="95" spans="1:13" s="36" customFormat="1" ht="33" customHeight="1">
      <c r="A95" s="73"/>
      <c r="B95" s="73"/>
      <c r="C95" s="6" t="s">
        <v>17</v>
      </c>
      <c r="D95" s="74"/>
      <c r="E95" s="46">
        <v>20000</v>
      </c>
      <c r="F95" s="46">
        <f>G95+H95</f>
        <v>121500</v>
      </c>
      <c r="G95" s="45">
        <v>121500</v>
      </c>
      <c r="H95" s="45"/>
      <c r="I95" s="46">
        <f>J95+K95</f>
        <v>59168.15</v>
      </c>
      <c r="J95" s="45">
        <v>59168.15</v>
      </c>
      <c r="K95" s="45"/>
      <c r="L95" s="47">
        <f t="shared" si="0"/>
        <v>48.6980658436214</v>
      </c>
      <c r="M95" s="21"/>
    </row>
    <row r="96" spans="1:13" s="36" customFormat="1" ht="24" customHeight="1">
      <c r="A96" s="73" t="s">
        <v>112</v>
      </c>
      <c r="B96" s="73">
        <v>36</v>
      </c>
      <c r="C96" s="6" t="s">
        <v>49</v>
      </c>
      <c r="D96" s="74" t="s">
        <v>211</v>
      </c>
      <c r="E96" s="46">
        <f>E97+E98</f>
        <v>287250</v>
      </c>
      <c r="F96" s="46">
        <f t="shared" si="3"/>
        <v>237000</v>
      </c>
      <c r="G96" s="45">
        <f>G97+G98</f>
        <v>237000</v>
      </c>
      <c r="H96" s="45">
        <f>H97+H98</f>
        <v>0</v>
      </c>
      <c r="I96" s="46">
        <f t="shared" si="4"/>
        <v>0</v>
      </c>
      <c r="J96" s="45">
        <f>J97+J98</f>
        <v>0</v>
      </c>
      <c r="K96" s="45">
        <f>K97+K98</f>
        <v>0</v>
      </c>
      <c r="L96" s="47">
        <f t="shared" si="0"/>
        <v>0</v>
      </c>
      <c r="M96" s="21"/>
    </row>
    <row r="97" spans="1:13" s="36" customFormat="1" ht="24" customHeight="1">
      <c r="A97" s="73"/>
      <c r="B97" s="73"/>
      <c r="C97" s="6" t="s">
        <v>50</v>
      </c>
      <c r="D97" s="74"/>
      <c r="E97" s="46">
        <v>137250</v>
      </c>
      <c r="F97" s="46">
        <f t="shared" si="3"/>
        <v>137000</v>
      </c>
      <c r="G97" s="45">
        <v>137000</v>
      </c>
      <c r="H97" s="45"/>
      <c r="I97" s="46">
        <f t="shared" si="4"/>
        <v>0</v>
      </c>
      <c r="J97" s="45"/>
      <c r="K97" s="45"/>
      <c r="L97" s="47">
        <f t="shared" si="0"/>
        <v>0</v>
      </c>
      <c r="M97" s="21"/>
    </row>
    <row r="98" spans="1:13" s="36" customFormat="1" ht="24" customHeight="1">
      <c r="A98" s="73"/>
      <c r="B98" s="73"/>
      <c r="C98" s="6" t="s">
        <v>51</v>
      </c>
      <c r="D98" s="74"/>
      <c r="E98" s="46">
        <v>150000</v>
      </c>
      <c r="F98" s="46">
        <f t="shared" si="3"/>
        <v>100000</v>
      </c>
      <c r="G98" s="45">
        <v>100000</v>
      </c>
      <c r="H98" s="45"/>
      <c r="I98" s="46">
        <f t="shared" si="4"/>
        <v>0</v>
      </c>
      <c r="J98" s="45">
        <v>0</v>
      </c>
      <c r="K98" s="45"/>
      <c r="L98" s="47">
        <f t="shared" si="0"/>
        <v>0</v>
      </c>
      <c r="M98" s="21"/>
    </row>
    <row r="99" spans="1:13" s="7" customFormat="1" ht="78.75">
      <c r="A99" s="58" t="s">
        <v>144</v>
      </c>
      <c r="B99" s="42">
        <v>37</v>
      </c>
      <c r="C99" s="6" t="s">
        <v>17</v>
      </c>
      <c r="D99" s="52" t="s">
        <v>242</v>
      </c>
      <c r="E99" s="46">
        <v>121479</v>
      </c>
      <c r="F99" s="46">
        <f t="shared" si="3"/>
        <v>50000</v>
      </c>
      <c r="G99" s="57">
        <v>50000</v>
      </c>
      <c r="H99" s="39"/>
      <c r="I99" s="46">
        <f t="shared" si="4"/>
        <v>50000</v>
      </c>
      <c r="J99" s="45">
        <v>50000</v>
      </c>
      <c r="K99" s="56"/>
      <c r="L99" s="47">
        <f t="shared" si="0"/>
        <v>100</v>
      </c>
      <c r="M99" s="4"/>
    </row>
    <row r="100" spans="1:13" s="9" customFormat="1" ht="63">
      <c r="A100" s="42" t="s">
        <v>145</v>
      </c>
      <c r="B100" s="42">
        <v>38</v>
      </c>
      <c r="C100" s="6" t="s">
        <v>69</v>
      </c>
      <c r="D100" s="44" t="s">
        <v>70</v>
      </c>
      <c r="E100" s="46">
        <v>116000</v>
      </c>
      <c r="F100" s="46">
        <f t="shared" si="3"/>
        <v>152600</v>
      </c>
      <c r="G100" s="45">
        <v>107600</v>
      </c>
      <c r="H100" s="45">
        <v>45000</v>
      </c>
      <c r="I100" s="46">
        <f t="shared" si="4"/>
        <v>12964.52</v>
      </c>
      <c r="J100" s="45">
        <v>12964.52</v>
      </c>
      <c r="K100" s="45"/>
      <c r="L100" s="47">
        <f t="shared" si="0"/>
        <v>8.495753604193972</v>
      </c>
      <c r="M100" s="21"/>
    </row>
    <row r="101" spans="1:13" s="36" customFormat="1" ht="17.25" customHeight="1" hidden="1">
      <c r="A101" s="73"/>
      <c r="B101" s="73"/>
      <c r="C101" s="6" t="s">
        <v>49</v>
      </c>
      <c r="D101" s="74" t="s">
        <v>179</v>
      </c>
      <c r="E101" s="46">
        <f>E102+E103+E104+E105+E106+E107+E108+E109+E110+E111+E112+E113+E114+E115+E116</f>
        <v>643800</v>
      </c>
      <c r="F101" s="46">
        <f t="shared" si="3"/>
        <v>0</v>
      </c>
      <c r="G101" s="46">
        <f>SUM(G102:G116)</f>
        <v>0</v>
      </c>
      <c r="H101" s="46">
        <f>SUM(H102:H116)</f>
        <v>0</v>
      </c>
      <c r="I101" s="46">
        <f t="shared" si="4"/>
        <v>0</v>
      </c>
      <c r="J101" s="46">
        <f>SUM(J102:J116)</f>
        <v>0</v>
      </c>
      <c r="K101" s="46">
        <f>SUM(K102:K116)</f>
        <v>0</v>
      </c>
      <c r="L101" s="47" t="e">
        <f t="shared" si="0"/>
        <v>#DIV/0!</v>
      </c>
      <c r="M101" s="21"/>
    </row>
    <row r="102" spans="1:13" s="36" customFormat="1" ht="17.25" customHeight="1" hidden="1">
      <c r="A102" s="73"/>
      <c r="B102" s="73"/>
      <c r="C102" s="6" t="s">
        <v>163</v>
      </c>
      <c r="D102" s="74"/>
      <c r="E102" s="46">
        <v>177600</v>
      </c>
      <c r="F102" s="46">
        <f t="shared" si="3"/>
        <v>0</v>
      </c>
      <c r="G102" s="45"/>
      <c r="H102" s="45"/>
      <c r="I102" s="46">
        <f t="shared" si="4"/>
        <v>0</v>
      </c>
      <c r="J102" s="45"/>
      <c r="K102" s="45"/>
      <c r="L102" s="47" t="e">
        <f t="shared" si="0"/>
        <v>#DIV/0!</v>
      </c>
      <c r="M102" s="21"/>
    </row>
    <row r="103" spans="1:13" s="36" customFormat="1" ht="17.25" customHeight="1" hidden="1">
      <c r="A103" s="73"/>
      <c r="B103" s="73"/>
      <c r="C103" s="6" t="s">
        <v>164</v>
      </c>
      <c r="D103" s="74"/>
      <c r="E103" s="46">
        <v>115500</v>
      </c>
      <c r="F103" s="46">
        <f t="shared" si="3"/>
        <v>0</v>
      </c>
      <c r="G103" s="45"/>
      <c r="H103" s="45"/>
      <c r="I103" s="46">
        <f t="shared" si="4"/>
        <v>0</v>
      </c>
      <c r="J103" s="45"/>
      <c r="K103" s="45"/>
      <c r="L103" s="47" t="e">
        <f t="shared" si="0"/>
        <v>#DIV/0!</v>
      </c>
      <c r="M103" s="21"/>
    </row>
    <row r="104" spans="1:13" s="36" customFormat="1" ht="17.25" customHeight="1" hidden="1">
      <c r="A104" s="73"/>
      <c r="B104" s="73"/>
      <c r="C104" s="6" t="s">
        <v>165</v>
      </c>
      <c r="D104" s="74"/>
      <c r="E104" s="46">
        <v>6000</v>
      </c>
      <c r="F104" s="46">
        <f t="shared" si="3"/>
        <v>0</v>
      </c>
      <c r="G104" s="45"/>
      <c r="H104" s="45"/>
      <c r="I104" s="46">
        <f t="shared" si="4"/>
        <v>0</v>
      </c>
      <c r="J104" s="45"/>
      <c r="K104" s="45"/>
      <c r="L104" s="47" t="e">
        <f t="shared" si="0"/>
        <v>#DIV/0!</v>
      </c>
      <c r="M104" s="21"/>
    </row>
    <row r="105" spans="1:13" s="36" customFormat="1" ht="17.25" customHeight="1" hidden="1">
      <c r="A105" s="73"/>
      <c r="B105" s="73"/>
      <c r="C105" s="6" t="s">
        <v>166</v>
      </c>
      <c r="D105" s="74"/>
      <c r="E105" s="46">
        <v>900</v>
      </c>
      <c r="F105" s="46">
        <f t="shared" si="3"/>
        <v>0</v>
      </c>
      <c r="G105" s="45"/>
      <c r="H105" s="45"/>
      <c r="I105" s="46">
        <f t="shared" si="4"/>
        <v>0</v>
      </c>
      <c r="J105" s="45"/>
      <c r="K105" s="45"/>
      <c r="L105" s="47" t="e">
        <f t="shared" si="0"/>
        <v>#DIV/0!</v>
      </c>
      <c r="M105" s="21"/>
    </row>
    <row r="106" spans="1:13" s="36" customFormat="1" ht="17.25" customHeight="1" hidden="1">
      <c r="A106" s="73"/>
      <c r="B106" s="73"/>
      <c r="C106" s="6" t="s">
        <v>13</v>
      </c>
      <c r="D106" s="74"/>
      <c r="E106" s="46">
        <v>90800</v>
      </c>
      <c r="F106" s="46">
        <f t="shared" si="3"/>
        <v>0</v>
      </c>
      <c r="G106" s="45"/>
      <c r="H106" s="45"/>
      <c r="I106" s="46">
        <f t="shared" si="4"/>
        <v>0</v>
      </c>
      <c r="J106" s="45"/>
      <c r="K106" s="45"/>
      <c r="L106" s="47" t="e">
        <f t="shared" si="0"/>
        <v>#DIV/0!</v>
      </c>
      <c r="M106" s="21"/>
    </row>
    <row r="107" spans="1:13" s="36" customFormat="1" ht="17.25" customHeight="1" hidden="1">
      <c r="A107" s="73"/>
      <c r="B107" s="73"/>
      <c r="C107" s="6" t="s">
        <v>167</v>
      </c>
      <c r="D107" s="74"/>
      <c r="E107" s="46">
        <v>1200</v>
      </c>
      <c r="F107" s="46">
        <f t="shared" si="3"/>
        <v>0</v>
      </c>
      <c r="G107" s="45"/>
      <c r="H107" s="45"/>
      <c r="I107" s="46">
        <f t="shared" si="4"/>
        <v>0</v>
      </c>
      <c r="J107" s="45"/>
      <c r="K107" s="45"/>
      <c r="L107" s="47" t="e">
        <f t="shared" si="0"/>
        <v>#DIV/0!</v>
      </c>
      <c r="M107" s="21"/>
    </row>
    <row r="108" spans="1:13" s="36" customFormat="1" ht="17.25" customHeight="1" hidden="1">
      <c r="A108" s="73"/>
      <c r="B108" s="73"/>
      <c r="C108" s="6" t="s">
        <v>178</v>
      </c>
      <c r="D108" s="74"/>
      <c r="E108" s="46">
        <v>22900</v>
      </c>
      <c r="F108" s="46">
        <f t="shared" si="3"/>
        <v>0</v>
      </c>
      <c r="G108" s="45"/>
      <c r="H108" s="45"/>
      <c r="I108" s="46">
        <f t="shared" si="4"/>
        <v>0</v>
      </c>
      <c r="J108" s="45"/>
      <c r="K108" s="45"/>
      <c r="L108" s="47" t="e">
        <f t="shared" si="0"/>
        <v>#DIV/0!</v>
      </c>
      <c r="M108" s="21"/>
    </row>
    <row r="109" spans="1:13" s="36" customFormat="1" ht="17.25" customHeight="1" hidden="1">
      <c r="A109" s="73"/>
      <c r="B109" s="73"/>
      <c r="C109" s="6" t="s">
        <v>168</v>
      </c>
      <c r="D109" s="74"/>
      <c r="E109" s="46">
        <v>1000</v>
      </c>
      <c r="F109" s="46">
        <f t="shared" si="3"/>
        <v>0</v>
      </c>
      <c r="G109" s="45"/>
      <c r="H109" s="45"/>
      <c r="I109" s="46">
        <f t="shared" si="4"/>
        <v>0</v>
      </c>
      <c r="J109" s="45"/>
      <c r="K109" s="45"/>
      <c r="L109" s="47" t="e">
        <f t="shared" si="0"/>
        <v>#DIV/0!</v>
      </c>
      <c r="M109" s="21"/>
    </row>
    <row r="110" spans="1:13" s="36" customFormat="1" ht="17.25" customHeight="1" hidden="1">
      <c r="A110" s="73"/>
      <c r="B110" s="73"/>
      <c r="C110" s="6" t="s">
        <v>53</v>
      </c>
      <c r="D110" s="74"/>
      <c r="E110" s="46">
        <v>38950</v>
      </c>
      <c r="F110" s="46">
        <f>G110+H110</f>
        <v>0</v>
      </c>
      <c r="G110" s="45"/>
      <c r="H110" s="45"/>
      <c r="I110" s="46">
        <f t="shared" si="4"/>
        <v>0</v>
      </c>
      <c r="J110" s="45"/>
      <c r="K110" s="45"/>
      <c r="L110" s="47" t="e">
        <f t="shared" si="0"/>
        <v>#DIV/0!</v>
      </c>
      <c r="M110" s="21"/>
    </row>
    <row r="111" spans="1:13" s="36" customFormat="1" ht="17.25" customHeight="1" hidden="1">
      <c r="A111" s="73"/>
      <c r="B111" s="73"/>
      <c r="C111" s="6" t="s">
        <v>54</v>
      </c>
      <c r="D111" s="74"/>
      <c r="E111" s="46">
        <v>133750</v>
      </c>
      <c r="F111" s="46">
        <f t="shared" si="3"/>
        <v>0</v>
      </c>
      <c r="G111" s="45"/>
      <c r="H111" s="45"/>
      <c r="I111" s="46">
        <f t="shared" si="4"/>
        <v>0</v>
      </c>
      <c r="J111" s="45"/>
      <c r="K111" s="45"/>
      <c r="L111" s="47" t="e">
        <f t="shared" si="0"/>
        <v>#DIV/0!</v>
      </c>
      <c r="M111" s="21"/>
    </row>
    <row r="112" spans="1:13" s="36" customFormat="1" ht="17.25" customHeight="1" hidden="1">
      <c r="A112" s="73"/>
      <c r="B112" s="73"/>
      <c r="C112" s="6" t="s">
        <v>85</v>
      </c>
      <c r="D112" s="74"/>
      <c r="E112" s="46">
        <v>2200</v>
      </c>
      <c r="F112" s="46">
        <f t="shared" si="3"/>
        <v>0</v>
      </c>
      <c r="G112" s="45"/>
      <c r="H112" s="45"/>
      <c r="I112" s="46">
        <f t="shared" si="4"/>
        <v>0</v>
      </c>
      <c r="J112" s="45"/>
      <c r="K112" s="45"/>
      <c r="L112" s="47" t="e">
        <f t="shared" si="0"/>
        <v>#DIV/0!</v>
      </c>
      <c r="M112" s="21"/>
    </row>
    <row r="113" spans="1:13" s="9" customFormat="1" ht="17.25" customHeight="1" hidden="1">
      <c r="A113" s="73"/>
      <c r="B113" s="73"/>
      <c r="C113" s="6" t="s">
        <v>169</v>
      </c>
      <c r="D113" s="74"/>
      <c r="E113" s="46">
        <v>500</v>
      </c>
      <c r="F113" s="46">
        <f t="shared" si="3"/>
        <v>0</v>
      </c>
      <c r="G113" s="45"/>
      <c r="H113" s="45"/>
      <c r="I113" s="46">
        <f t="shared" si="4"/>
        <v>0</v>
      </c>
      <c r="J113" s="45"/>
      <c r="K113" s="45"/>
      <c r="L113" s="47" t="e">
        <f t="shared" si="0"/>
        <v>#DIV/0!</v>
      </c>
      <c r="M113" s="21"/>
    </row>
    <row r="114" spans="1:13" s="9" customFormat="1" ht="17.25" customHeight="1" hidden="1">
      <c r="A114" s="73"/>
      <c r="B114" s="73"/>
      <c r="C114" s="6" t="s">
        <v>170</v>
      </c>
      <c r="D114" s="74"/>
      <c r="E114" s="46">
        <v>2400</v>
      </c>
      <c r="F114" s="46">
        <f t="shared" si="3"/>
        <v>0</v>
      </c>
      <c r="G114" s="45"/>
      <c r="H114" s="45"/>
      <c r="I114" s="46">
        <f t="shared" si="4"/>
        <v>0</v>
      </c>
      <c r="J114" s="45"/>
      <c r="K114" s="45"/>
      <c r="L114" s="47" t="e">
        <f t="shared" si="0"/>
        <v>#DIV/0!</v>
      </c>
      <c r="M114" s="21"/>
    </row>
    <row r="115" spans="1:13" s="9" customFormat="1" ht="17.25" customHeight="1" hidden="1">
      <c r="A115" s="73"/>
      <c r="B115" s="73"/>
      <c r="C115" s="6" t="s">
        <v>84</v>
      </c>
      <c r="D115" s="74"/>
      <c r="E115" s="46">
        <v>47100</v>
      </c>
      <c r="F115" s="46">
        <f t="shared" si="3"/>
        <v>0</v>
      </c>
      <c r="G115" s="45"/>
      <c r="H115" s="45"/>
      <c r="I115" s="46">
        <f t="shared" si="4"/>
        <v>0</v>
      </c>
      <c r="J115" s="45"/>
      <c r="K115" s="45"/>
      <c r="L115" s="47" t="e">
        <f t="shared" si="0"/>
        <v>#DIV/0!</v>
      </c>
      <c r="M115" s="21"/>
    </row>
    <row r="116" spans="1:13" s="36" customFormat="1" ht="17.25" customHeight="1" hidden="1">
      <c r="A116" s="73"/>
      <c r="B116" s="73"/>
      <c r="C116" s="6" t="s">
        <v>61</v>
      </c>
      <c r="D116" s="74"/>
      <c r="E116" s="46">
        <v>3000</v>
      </c>
      <c r="F116" s="46">
        <f t="shared" si="3"/>
        <v>0</v>
      </c>
      <c r="G116" s="45"/>
      <c r="H116" s="45"/>
      <c r="I116" s="46">
        <f t="shared" si="4"/>
        <v>0</v>
      </c>
      <c r="J116" s="45"/>
      <c r="K116" s="45"/>
      <c r="L116" s="47" t="e">
        <f t="shared" si="0"/>
        <v>#DIV/0!</v>
      </c>
      <c r="M116" s="21"/>
    </row>
    <row r="117" spans="1:13" s="36" customFormat="1" ht="51.75" customHeight="1">
      <c r="A117" s="42" t="s">
        <v>113</v>
      </c>
      <c r="B117" s="42">
        <v>39</v>
      </c>
      <c r="C117" s="6" t="s">
        <v>19</v>
      </c>
      <c r="D117" s="44" t="s">
        <v>212</v>
      </c>
      <c r="E117" s="46">
        <v>900000</v>
      </c>
      <c r="F117" s="46">
        <f t="shared" si="3"/>
        <v>810070</v>
      </c>
      <c r="G117" s="45">
        <v>810070</v>
      </c>
      <c r="H117" s="45"/>
      <c r="I117" s="46">
        <f t="shared" si="4"/>
        <v>30600</v>
      </c>
      <c r="J117" s="45">
        <v>30600</v>
      </c>
      <c r="K117" s="45"/>
      <c r="L117" s="47">
        <f t="shared" si="0"/>
        <v>3.777451331366425</v>
      </c>
      <c r="M117" s="21"/>
    </row>
    <row r="118" spans="1:13" s="36" customFormat="1" ht="51.75" customHeight="1">
      <c r="A118" s="42" t="s">
        <v>114</v>
      </c>
      <c r="B118" s="42">
        <v>40</v>
      </c>
      <c r="C118" s="6" t="s">
        <v>19</v>
      </c>
      <c r="D118" s="44" t="s">
        <v>213</v>
      </c>
      <c r="E118" s="46">
        <v>61000</v>
      </c>
      <c r="F118" s="46">
        <f t="shared" si="3"/>
        <v>21330</v>
      </c>
      <c r="G118" s="45">
        <v>21330</v>
      </c>
      <c r="H118" s="45"/>
      <c r="I118" s="46">
        <f t="shared" si="4"/>
        <v>0</v>
      </c>
      <c r="J118" s="45"/>
      <c r="K118" s="45"/>
      <c r="L118" s="47">
        <f t="shared" si="0"/>
        <v>0</v>
      </c>
      <c r="M118" s="21"/>
    </row>
    <row r="119" spans="1:13" s="9" customFormat="1" ht="70.5" customHeight="1">
      <c r="A119" s="42" t="s">
        <v>146</v>
      </c>
      <c r="B119" s="42">
        <v>41</v>
      </c>
      <c r="C119" s="6" t="s">
        <v>71</v>
      </c>
      <c r="D119" s="44" t="s">
        <v>72</v>
      </c>
      <c r="E119" s="46">
        <v>178900</v>
      </c>
      <c r="F119" s="46">
        <f>G119+H119</f>
        <v>269300</v>
      </c>
      <c r="G119" s="45">
        <v>223300</v>
      </c>
      <c r="H119" s="45">
        <v>46000</v>
      </c>
      <c r="I119" s="46">
        <f t="shared" si="4"/>
        <v>78354.66</v>
      </c>
      <c r="J119" s="45">
        <v>55354.66</v>
      </c>
      <c r="K119" s="45">
        <v>23000</v>
      </c>
      <c r="L119" s="47">
        <f t="shared" si="0"/>
        <v>29.095677682881544</v>
      </c>
      <c r="M119" s="21"/>
    </row>
    <row r="120" spans="1:13" s="36" customFormat="1" ht="78.75">
      <c r="A120" s="42" t="s">
        <v>147</v>
      </c>
      <c r="B120" s="42">
        <v>42</v>
      </c>
      <c r="C120" s="6" t="s">
        <v>20</v>
      </c>
      <c r="D120" s="44" t="s">
        <v>183</v>
      </c>
      <c r="E120" s="46">
        <v>1396500</v>
      </c>
      <c r="F120" s="46">
        <f t="shared" si="3"/>
        <v>2061500</v>
      </c>
      <c r="G120" s="45">
        <v>2061500</v>
      </c>
      <c r="H120" s="45"/>
      <c r="I120" s="46">
        <f t="shared" si="4"/>
        <v>1219857.67</v>
      </c>
      <c r="J120" s="45">
        <v>1219857.67</v>
      </c>
      <c r="K120" s="45"/>
      <c r="L120" s="47">
        <f t="shared" si="0"/>
        <v>59.173304390007274</v>
      </c>
      <c r="M120" s="21"/>
    </row>
    <row r="121" spans="1:13" s="9" customFormat="1" ht="63" customHeight="1">
      <c r="A121" s="42" t="s">
        <v>148</v>
      </c>
      <c r="B121" s="42">
        <v>43</v>
      </c>
      <c r="C121" s="6" t="s">
        <v>73</v>
      </c>
      <c r="D121" s="44" t="s">
        <v>74</v>
      </c>
      <c r="E121" s="46">
        <v>30100</v>
      </c>
      <c r="F121" s="46">
        <f t="shared" si="3"/>
        <v>31400</v>
      </c>
      <c r="G121" s="45">
        <v>31400</v>
      </c>
      <c r="H121" s="45"/>
      <c r="I121" s="46">
        <f t="shared" si="4"/>
        <v>9255.96</v>
      </c>
      <c r="J121" s="45">
        <v>9255.96</v>
      </c>
      <c r="K121" s="45"/>
      <c r="L121" s="47">
        <f t="shared" si="0"/>
        <v>29.477579617834394</v>
      </c>
      <c r="M121" s="21"/>
    </row>
    <row r="122" spans="1:13" s="36" customFormat="1" ht="66" customHeight="1">
      <c r="A122" s="42" t="s">
        <v>175</v>
      </c>
      <c r="B122" s="42">
        <v>44</v>
      </c>
      <c r="C122" s="6" t="s">
        <v>21</v>
      </c>
      <c r="D122" s="44" t="s">
        <v>219</v>
      </c>
      <c r="E122" s="46">
        <v>15000</v>
      </c>
      <c r="F122" s="46">
        <f t="shared" si="3"/>
        <v>15000</v>
      </c>
      <c r="G122" s="45">
        <v>15000</v>
      </c>
      <c r="H122" s="45"/>
      <c r="I122" s="46">
        <f t="shared" si="4"/>
        <v>3023.64</v>
      </c>
      <c r="J122" s="45">
        <v>3023.64</v>
      </c>
      <c r="K122" s="45"/>
      <c r="L122" s="47">
        <f t="shared" si="0"/>
        <v>20.157600000000002</v>
      </c>
      <c r="M122" s="21"/>
    </row>
    <row r="123" spans="1:13" s="36" customFormat="1" ht="78.75" customHeight="1">
      <c r="A123" s="42" t="s">
        <v>120</v>
      </c>
      <c r="B123" s="42">
        <v>45</v>
      </c>
      <c r="C123" s="6" t="s">
        <v>22</v>
      </c>
      <c r="D123" s="55" t="s">
        <v>220</v>
      </c>
      <c r="E123" s="46"/>
      <c r="F123" s="46">
        <f t="shared" si="3"/>
        <v>1700000</v>
      </c>
      <c r="G123" s="45"/>
      <c r="H123" s="45">
        <v>1700000</v>
      </c>
      <c r="I123" s="46">
        <f t="shared" si="4"/>
        <v>0</v>
      </c>
      <c r="J123" s="45"/>
      <c r="K123" s="45">
        <v>0</v>
      </c>
      <c r="L123" s="47">
        <f t="shared" si="0"/>
        <v>0</v>
      </c>
      <c r="M123" s="21"/>
    </row>
    <row r="124" spans="1:13" s="36" customFormat="1" ht="78.75" customHeight="1">
      <c r="A124" s="42" t="s">
        <v>121</v>
      </c>
      <c r="B124" s="42">
        <v>46</v>
      </c>
      <c r="C124" s="6" t="s">
        <v>22</v>
      </c>
      <c r="D124" s="55" t="s">
        <v>221</v>
      </c>
      <c r="E124" s="46"/>
      <c r="F124" s="46">
        <f t="shared" si="3"/>
        <v>1079196</v>
      </c>
      <c r="G124" s="45">
        <v>360000</v>
      </c>
      <c r="H124" s="45">
        <v>719196</v>
      </c>
      <c r="I124" s="46">
        <f t="shared" si="4"/>
        <v>0</v>
      </c>
      <c r="J124" s="45">
        <v>0</v>
      </c>
      <c r="K124" s="45">
        <v>0</v>
      </c>
      <c r="L124" s="47">
        <f t="shared" si="0"/>
        <v>0</v>
      </c>
      <c r="M124" s="21"/>
    </row>
    <row r="125" spans="1:13" s="36" customFormat="1" ht="78.75" customHeight="1">
      <c r="A125" s="42" t="s">
        <v>122</v>
      </c>
      <c r="B125" s="42">
        <v>47</v>
      </c>
      <c r="C125" s="6" t="s">
        <v>23</v>
      </c>
      <c r="D125" s="44" t="s">
        <v>222</v>
      </c>
      <c r="E125" s="46"/>
      <c r="F125" s="46">
        <f t="shared" si="3"/>
        <v>200000</v>
      </c>
      <c r="G125" s="45">
        <v>200000</v>
      </c>
      <c r="H125" s="45"/>
      <c r="I125" s="46">
        <f t="shared" si="4"/>
        <v>0</v>
      </c>
      <c r="J125" s="45">
        <v>0</v>
      </c>
      <c r="K125" s="45"/>
      <c r="L125" s="47"/>
      <c r="M125" s="21"/>
    </row>
    <row r="126" spans="1:13" s="36" customFormat="1" ht="63">
      <c r="A126" s="42" t="s">
        <v>124</v>
      </c>
      <c r="B126" s="42">
        <v>48</v>
      </c>
      <c r="C126" s="6" t="s">
        <v>24</v>
      </c>
      <c r="D126" s="44" t="s">
        <v>224</v>
      </c>
      <c r="E126" s="46">
        <v>700000</v>
      </c>
      <c r="F126" s="46">
        <f t="shared" si="3"/>
        <v>1603521</v>
      </c>
      <c r="G126" s="45">
        <v>1603521</v>
      </c>
      <c r="H126" s="45"/>
      <c r="I126" s="46">
        <f t="shared" si="4"/>
        <v>534007.68</v>
      </c>
      <c r="J126" s="45">
        <v>534007.68</v>
      </c>
      <c r="K126" s="45"/>
      <c r="L126" s="47">
        <f t="shared" si="0"/>
        <v>33.302194358539744</v>
      </c>
      <c r="M126" s="21"/>
    </row>
    <row r="127" spans="1:13" s="36" customFormat="1" ht="96" customHeight="1">
      <c r="A127" s="42" t="s">
        <v>125</v>
      </c>
      <c r="B127" s="42">
        <v>49</v>
      </c>
      <c r="C127" s="6" t="s">
        <v>24</v>
      </c>
      <c r="D127" s="44" t="s">
        <v>225</v>
      </c>
      <c r="E127" s="46">
        <v>10200000</v>
      </c>
      <c r="F127" s="46">
        <f t="shared" si="3"/>
        <v>17111471</v>
      </c>
      <c r="G127" s="45">
        <v>17111471</v>
      </c>
      <c r="H127" s="45"/>
      <c r="I127" s="46">
        <f t="shared" si="4"/>
        <v>6060630.84</v>
      </c>
      <c r="J127" s="45">
        <v>6060630.84</v>
      </c>
      <c r="K127" s="45"/>
      <c r="L127" s="47">
        <f t="shared" si="0"/>
        <v>35.41852620385471</v>
      </c>
      <c r="M127" s="21"/>
    </row>
    <row r="128" spans="1:13" s="36" customFormat="1" ht="75.75" customHeight="1">
      <c r="A128" s="42" t="s">
        <v>126</v>
      </c>
      <c r="B128" s="42">
        <v>50</v>
      </c>
      <c r="C128" s="6" t="s">
        <v>24</v>
      </c>
      <c r="D128" s="44" t="s">
        <v>226</v>
      </c>
      <c r="E128" s="46">
        <v>403500</v>
      </c>
      <c r="F128" s="46">
        <f t="shared" si="3"/>
        <v>500000</v>
      </c>
      <c r="G128" s="45">
        <v>500000</v>
      </c>
      <c r="H128" s="45"/>
      <c r="I128" s="46">
        <f t="shared" si="4"/>
        <v>65752.92</v>
      </c>
      <c r="J128" s="45">
        <v>65752.92</v>
      </c>
      <c r="K128" s="45"/>
      <c r="L128" s="47">
        <f t="shared" si="0"/>
        <v>13.150583999999998</v>
      </c>
      <c r="M128" s="21"/>
    </row>
    <row r="129" spans="1:13" s="36" customFormat="1" ht="63" customHeight="1">
      <c r="A129" s="42" t="s">
        <v>127</v>
      </c>
      <c r="B129" s="42">
        <v>51</v>
      </c>
      <c r="C129" s="6" t="s">
        <v>24</v>
      </c>
      <c r="D129" s="44" t="s">
        <v>227</v>
      </c>
      <c r="E129" s="46">
        <v>395000</v>
      </c>
      <c r="F129" s="46">
        <f t="shared" si="3"/>
        <v>541458</v>
      </c>
      <c r="G129" s="45">
        <v>541458</v>
      </c>
      <c r="H129" s="45"/>
      <c r="I129" s="46">
        <f t="shared" si="4"/>
        <v>241189.63</v>
      </c>
      <c r="J129" s="45">
        <v>241189.63</v>
      </c>
      <c r="K129" s="45"/>
      <c r="L129" s="47">
        <f t="shared" si="0"/>
        <v>44.544476210527876</v>
      </c>
      <c r="M129" s="21"/>
    </row>
    <row r="130" spans="1:13" s="36" customFormat="1" ht="63" customHeight="1">
      <c r="A130" s="59" t="s">
        <v>134</v>
      </c>
      <c r="B130" s="42">
        <v>52</v>
      </c>
      <c r="C130" s="6" t="s">
        <v>184</v>
      </c>
      <c r="D130" s="44" t="s">
        <v>234</v>
      </c>
      <c r="E130" s="46"/>
      <c r="F130" s="46">
        <f t="shared" si="3"/>
        <v>15303533.58</v>
      </c>
      <c r="G130" s="45">
        <v>15303533.58</v>
      </c>
      <c r="H130" s="45"/>
      <c r="I130" s="46">
        <f t="shared" si="4"/>
        <v>8000000</v>
      </c>
      <c r="J130" s="45">
        <v>8000000</v>
      </c>
      <c r="K130" s="45"/>
      <c r="L130" s="47">
        <f t="shared" si="0"/>
        <v>52.27550851690294</v>
      </c>
      <c r="M130" s="21"/>
    </row>
    <row r="131" spans="1:13" s="36" customFormat="1" ht="63" customHeight="1" hidden="1">
      <c r="A131" s="59"/>
      <c r="B131" s="42"/>
      <c r="C131" s="42">
        <v>1217340</v>
      </c>
      <c r="D131" s="55" t="s">
        <v>177</v>
      </c>
      <c r="E131" s="46"/>
      <c r="F131" s="46">
        <f t="shared" si="3"/>
        <v>0</v>
      </c>
      <c r="G131" s="45"/>
      <c r="H131" s="45"/>
      <c r="I131" s="46">
        <f t="shared" si="4"/>
        <v>0</v>
      </c>
      <c r="J131" s="45"/>
      <c r="K131" s="45"/>
      <c r="L131" s="47" t="e">
        <f t="shared" si="0"/>
        <v>#DIV/0!</v>
      </c>
      <c r="M131" s="21"/>
    </row>
    <row r="132" spans="1:13" s="9" customFormat="1" ht="87" customHeight="1">
      <c r="A132" s="42" t="s">
        <v>174</v>
      </c>
      <c r="B132" s="42">
        <v>53</v>
      </c>
      <c r="C132" s="6" t="s">
        <v>75</v>
      </c>
      <c r="D132" s="44" t="s">
        <v>76</v>
      </c>
      <c r="E132" s="46">
        <v>55000</v>
      </c>
      <c r="F132" s="46">
        <f t="shared" si="3"/>
        <v>85000</v>
      </c>
      <c r="G132" s="45">
        <v>35000</v>
      </c>
      <c r="H132" s="45">
        <v>50000</v>
      </c>
      <c r="I132" s="46">
        <f t="shared" si="4"/>
        <v>11396.99</v>
      </c>
      <c r="J132" s="45">
        <v>11396.99</v>
      </c>
      <c r="K132" s="45"/>
      <c r="L132" s="47">
        <f t="shared" si="0"/>
        <v>13.408223529411764</v>
      </c>
      <c r="M132" s="21"/>
    </row>
    <row r="133" spans="1:13" s="36" customFormat="1" ht="29.25" customHeight="1">
      <c r="A133" s="73" t="s">
        <v>123</v>
      </c>
      <c r="B133" s="73">
        <v>54</v>
      </c>
      <c r="C133" s="6" t="s">
        <v>26</v>
      </c>
      <c r="D133" s="79" t="s">
        <v>223</v>
      </c>
      <c r="E133" s="60">
        <v>3565000</v>
      </c>
      <c r="F133" s="46">
        <f t="shared" si="3"/>
        <v>4476487</v>
      </c>
      <c r="G133" s="45"/>
      <c r="H133" s="45">
        <v>4476487</v>
      </c>
      <c r="I133" s="46">
        <f t="shared" si="4"/>
        <v>0</v>
      </c>
      <c r="J133" s="45"/>
      <c r="K133" s="45">
        <v>0</v>
      </c>
      <c r="L133" s="47">
        <f t="shared" si="0"/>
        <v>0</v>
      </c>
      <c r="M133" s="21"/>
    </row>
    <row r="134" spans="1:13" s="36" customFormat="1" ht="29.25" customHeight="1" hidden="1">
      <c r="A134" s="73"/>
      <c r="B134" s="73"/>
      <c r="C134" s="6" t="s">
        <v>44</v>
      </c>
      <c r="D134" s="79"/>
      <c r="E134" s="60"/>
      <c r="F134" s="46">
        <f t="shared" si="3"/>
        <v>0</v>
      </c>
      <c r="G134" s="45"/>
      <c r="H134" s="45"/>
      <c r="I134" s="46">
        <f t="shared" si="4"/>
        <v>0</v>
      </c>
      <c r="J134" s="45"/>
      <c r="K134" s="45"/>
      <c r="L134" s="47" t="e">
        <f t="shared" si="0"/>
        <v>#DIV/0!</v>
      </c>
      <c r="M134" s="21"/>
    </row>
    <row r="135" spans="1:13" s="36" customFormat="1" ht="60" customHeight="1">
      <c r="A135" s="73"/>
      <c r="B135" s="73"/>
      <c r="C135" s="6" t="s">
        <v>86</v>
      </c>
      <c r="D135" s="79"/>
      <c r="E135" s="60"/>
      <c r="F135" s="46">
        <f>G135+H135</f>
        <v>371377</v>
      </c>
      <c r="G135" s="45">
        <v>371377</v>
      </c>
      <c r="H135" s="45"/>
      <c r="I135" s="46">
        <f>J135+K135</f>
        <v>273377</v>
      </c>
      <c r="J135" s="45">
        <v>273377</v>
      </c>
      <c r="K135" s="45"/>
      <c r="L135" s="47">
        <f t="shared" si="0"/>
        <v>73.6117207042978</v>
      </c>
      <c r="M135" s="21"/>
    </row>
    <row r="136" spans="1:13" s="36" customFormat="1" ht="63">
      <c r="A136" s="42" t="s">
        <v>119</v>
      </c>
      <c r="B136" s="42">
        <v>55</v>
      </c>
      <c r="C136" s="6" t="s">
        <v>28</v>
      </c>
      <c r="D136" s="44" t="s">
        <v>218</v>
      </c>
      <c r="E136" s="46">
        <v>100000</v>
      </c>
      <c r="F136" s="46">
        <f t="shared" si="3"/>
        <v>100000</v>
      </c>
      <c r="G136" s="45">
        <v>100000</v>
      </c>
      <c r="H136" s="45"/>
      <c r="I136" s="46">
        <f t="shared" si="4"/>
        <v>0</v>
      </c>
      <c r="J136" s="45"/>
      <c r="K136" s="45"/>
      <c r="L136" s="47">
        <f t="shared" si="0"/>
        <v>0</v>
      </c>
      <c r="M136" s="21"/>
    </row>
    <row r="137" spans="1:13" s="36" customFormat="1" ht="80.25" customHeight="1">
      <c r="A137" s="42" t="s">
        <v>129</v>
      </c>
      <c r="B137" s="42">
        <v>56</v>
      </c>
      <c r="C137" s="6" t="s">
        <v>42</v>
      </c>
      <c r="D137" s="44" t="s">
        <v>229</v>
      </c>
      <c r="E137" s="46">
        <v>560000</v>
      </c>
      <c r="F137" s="46">
        <f t="shared" si="3"/>
        <v>452571.36</v>
      </c>
      <c r="G137" s="45"/>
      <c r="H137" s="45">
        <v>452571.36</v>
      </c>
      <c r="I137" s="46">
        <f t="shared" si="4"/>
        <v>0</v>
      </c>
      <c r="J137" s="45"/>
      <c r="K137" s="45">
        <v>0</v>
      </c>
      <c r="L137" s="47">
        <f t="shared" si="0"/>
        <v>0</v>
      </c>
      <c r="M137" s="21"/>
    </row>
    <row r="138" spans="1:13" s="36" customFormat="1" ht="58.5" customHeight="1">
      <c r="A138" s="42" t="s">
        <v>131</v>
      </c>
      <c r="B138" s="42">
        <v>57</v>
      </c>
      <c r="C138" s="6" t="s">
        <v>57</v>
      </c>
      <c r="D138" s="44" t="s">
        <v>231</v>
      </c>
      <c r="E138" s="46">
        <v>40000</v>
      </c>
      <c r="F138" s="46">
        <f t="shared" si="3"/>
        <v>100000</v>
      </c>
      <c r="G138" s="45">
        <v>100000</v>
      </c>
      <c r="H138" s="45"/>
      <c r="I138" s="46">
        <f t="shared" si="4"/>
        <v>18041</v>
      </c>
      <c r="J138" s="45">
        <v>18041</v>
      </c>
      <c r="K138" s="45"/>
      <c r="L138" s="47">
        <f t="shared" si="0"/>
        <v>18.041</v>
      </c>
      <c r="M138" s="21"/>
    </row>
    <row r="139" spans="1:13" s="9" customFormat="1" ht="69" customHeight="1">
      <c r="A139" s="42" t="s">
        <v>130</v>
      </c>
      <c r="B139" s="42">
        <v>58</v>
      </c>
      <c r="C139" s="6" t="s">
        <v>57</v>
      </c>
      <c r="D139" s="44" t="s">
        <v>230</v>
      </c>
      <c r="E139" s="46">
        <v>30000</v>
      </c>
      <c r="F139" s="46">
        <f>G139+H139</f>
        <v>200000</v>
      </c>
      <c r="G139" s="45">
        <v>200000</v>
      </c>
      <c r="H139" s="45"/>
      <c r="I139" s="46">
        <f>J139+K139</f>
        <v>24000</v>
      </c>
      <c r="J139" s="45">
        <v>24000</v>
      </c>
      <c r="K139" s="45"/>
      <c r="L139" s="47">
        <f t="shared" si="0"/>
        <v>12</v>
      </c>
      <c r="M139" s="21"/>
    </row>
    <row r="140" spans="1:13" s="36" customFormat="1" ht="23.25" customHeight="1">
      <c r="A140" s="73" t="s">
        <v>132</v>
      </c>
      <c r="B140" s="73">
        <v>59</v>
      </c>
      <c r="C140" s="6" t="s">
        <v>49</v>
      </c>
      <c r="D140" s="74" t="s">
        <v>232</v>
      </c>
      <c r="E140" s="46">
        <f>E141+E142+E143+E144</f>
        <v>1150000</v>
      </c>
      <c r="F140" s="46">
        <f t="shared" si="3"/>
        <v>1186500</v>
      </c>
      <c r="G140" s="45">
        <f>G142+G141+G144+G143</f>
        <v>1150000</v>
      </c>
      <c r="H140" s="45">
        <f>H142+H141+H144+H143</f>
        <v>36500</v>
      </c>
      <c r="I140" s="46">
        <f>J140+K140</f>
        <v>99523.89</v>
      </c>
      <c r="J140" s="45">
        <f>J142+J141+J144+J143</f>
        <v>99523.89</v>
      </c>
      <c r="K140" s="45">
        <f>K142+K141+K144+K143</f>
        <v>0</v>
      </c>
      <c r="L140" s="47">
        <f t="shared" si="0"/>
        <v>8.388022756005057</v>
      </c>
      <c r="M140" s="21"/>
    </row>
    <row r="141" spans="1:13" s="36" customFormat="1" ht="15.75" customHeight="1">
      <c r="A141" s="73"/>
      <c r="B141" s="73"/>
      <c r="C141" s="6" t="s">
        <v>58</v>
      </c>
      <c r="D141" s="74"/>
      <c r="E141" s="46">
        <v>1080000</v>
      </c>
      <c r="F141" s="46">
        <f t="shared" si="3"/>
        <v>1080000</v>
      </c>
      <c r="G141" s="45">
        <v>1080000</v>
      </c>
      <c r="H141" s="45"/>
      <c r="I141" s="46">
        <f>J141+K141</f>
        <v>99523.89</v>
      </c>
      <c r="J141" s="45">
        <v>99523.89</v>
      </c>
      <c r="K141" s="45"/>
      <c r="L141" s="47">
        <f t="shared" si="0"/>
        <v>9.215175</v>
      </c>
      <c r="M141" s="21"/>
    </row>
    <row r="142" spans="1:13" s="36" customFormat="1" ht="22.5" customHeight="1">
      <c r="A142" s="73"/>
      <c r="B142" s="73"/>
      <c r="C142" s="6" t="s">
        <v>45</v>
      </c>
      <c r="D142" s="74"/>
      <c r="E142" s="46">
        <v>20000</v>
      </c>
      <c r="F142" s="46">
        <f t="shared" si="3"/>
        <v>70000</v>
      </c>
      <c r="G142" s="45">
        <v>70000</v>
      </c>
      <c r="H142" s="45"/>
      <c r="I142" s="46">
        <f>J142+K142</f>
        <v>0</v>
      </c>
      <c r="J142" s="45"/>
      <c r="K142" s="45"/>
      <c r="L142" s="47">
        <f t="shared" si="0"/>
        <v>0</v>
      </c>
      <c r="M142" s="21"/>
    </row>
    <row r="143" spans="1:13" s="36" customFormat="1" ht="22.5" customHeight="1">
      <c r="A143" s="73"/>
      <c r="B143" s="73"/>
      <c r="C143" s="6" t="s">
        <v>60</v>
      </c>
      <c r="D143" s="74"/>
      <c r="E143" s="46">
        <v>20000</v>
      </c>
      <c r="F143" s="46">
        <f>G143+H143</f>
        <v>30000</v>
      </c>
      <c r="G143" s="45"/>
      <c r="H143" s="45">
        <v>30000</v>
      </c>
      <c r="I143" s="46">
        <f>J143+K143</f>
        <v>0</v>
      </c>
      <c r="J143" s="45"/>
      <c r="K143" s="45"/>
      <c r="L143" s="47">
        <f t="shared" si="0"/>
        <v>0</v>
      </c>
      <c r="M143" s="21"/>
    </row>
    <row r="144" spans="1:13" s="36" customFormat="1" ht="22.5" customHeight="1">
      <c r="A144" s="73"/>
      <c r="B144" s="73"/>
      <c r="C144" s="6" t="s">
        <v>59</v>
      </c>
      <c r="D144" s="74"/>
      <c r="E144" s="46">
        <v>30000</v>
      </c>
      <c r="F144" s="46">
        <f t="shared" si="3"/>
        <v>6500</v>
      </c>
      <c r="G144" s="45"/>
      <c r="H144" s="45">
        <v>6500</v>
      </c>
      <c r="I144" s="46">
        <f t="shared" si="4"/>
        <v>0</v>
      </c>
      <c r="J144" s="45"/>
      <c r="K144" s="45"/>
      <c r="L144" s="47">
        <f t="shared" si="0"/>
        <v>0</v>
      </c>
      <c r="M144" s="21"/>
    </row>
    <row r="145" spans="1:13" s="9" customFormat="1" ht="70.5" customHeight="1">
      <c r="A145" s="42" t="s">
        <v>173</v>
      </c>
      <c r="B145" s="42">
        <v>60</v>
      </c>
      <c r="C145" s="6" t="s">
        <v>77</v>
      </c>
      <c r="D145" s="44" t="s">
        <v>78</v>
      </c>
      <c r="E145" s="46">
        <v>140000</v>
      </c>
      <c r="F145" s="46">
        <f t="shared" si="3"/>
        <v>180000</v>
      </c>
      <c r="G145" s="45">
        <v>130000</v>
      </c>
      <c r="H145" s="45">
        <v>50000</v>
      </c>
      <c r="I145" s="46">
        <f t="shared" si="4"/>
        <v>3000</v>
      </c>
      <c r="J145" s="45">
        <v>3000</v>
      </c>
      <c r="K145" s="45"/>
      <c r="L145" s="47">
        <f t="shared" si="0"/>
        <v>1.6666666666666667</v>
      </c>
      <c r="M145" s="22"/>
    </row>
    <row r="146" spans="1:13" s="9" customFormat="1" ht="56.25" customHeight="1">
      <c r="A146" s="42" t="s">
        <v>172</v>
      </c>
      <c r="B146" s="42">
        <v>61</v>
      </c>
      <c r="C146" s="6" t="s">
        <v>79</v>
      </c>
      <c r="D146" s="44" t="s">
        <v>157</v>
      </c>
      <c r="E146" s="46">
        <v>75000</v>
      </c>
      <c r="F146" s="46">
        <f t="shared" si="3"/>
        <v>148500</v>
      </c>
      <c r="G146" s="45">
        <v>116000</v>
      </c>
      <c r="H146" s="45">
        <v>32500</v>
      </c>
      <c r="I146" s="46">
        <f t="shared" si="4"/>
        <v>15515</v>
      </c>
      <c r="J146" s="45">
        <v>15515</v>
      </c>
      <c r="K146" s="45"/>
      <c r="L146" s="47">
        <f t="shared" si="0"/>
        <v>10.447811447811448</v>
      </c>
      <c r="M146" s="21"/>
    </row>
    <row r="147" spans="1:13" s="9" customFormat="1" ht="56.25" customHeight="1">
      <c r="A147" s="42" t="s">
        <v>171</v>
      </c>
      <c r="B147" s="42">
        <v>62</v>
      </c>
      <c r="C147" s="6" t="s">
        <v>55</v>
      </c>
      <c r="D147" s="44" t="s">
        <v>253</v>
      </c>
      <c r="E147" s="46">
        <v>256845</v>
      </c>
      <c r="F147" s="46">
        <f t="shared" si="3"/>
        <v>156548</v>
      </c>
      <c r="G147" s="45">
        <v>156548</v>
      </c>
      <c r="H147" s="45"/>
      <c r="I147" s="46">
        <f t="shared" si="4"/>
        <v>92243.11</v>
      </c>
      <c r="J147" s="45">
        <v>92243.11</v>
      </c>
      <c r="K147" s="45"/>
      <c r="L147" s="47">
        <f>I147/F147*100</f>
        <v>58.92321204997828</v>
      </c>
      <c r="M147" s="21"/>
    </row>
    <row r="148" spans="1:13" s="9" customFormat="1" ht="91.5" customHeight="1">
      <c r="A148" s="42" t="s">
        <v>89</v>
      </c>
      <c r="B148" s="42">
        <v>63</v>
      </c>
      <c r="C148" s="6" t="s">
        <v>36</v>
      </c>
      <c r="D148" s="44" t="s">
        <v>243</v>
      </c>
      <c r="E148" s="46"/>
      <c r="F148" s="46">
        <f>G148+H148</f>
        <v>100000</v>
      </c>
      <c r="G148" s="45">
        <v>100000</v>
      </c>
      <c r="H148" s="45"/>
      <c r="I148" s="46">
        <f>J148+K148</f>
        <v>100000</v>
      </c>
      <c r="J148" s="45">
        <v>100000</v>
      </c>
      <c r="K148" s="45"/>
      <c r="L148" s="47">
        <f>I148/F148*100</f>
        <v>100</v>
      </c>
      <c r="M148" s="21"/>
    </row>
    <row r="149" spans="1:12" ht="41.25" customHeight="1">
      <c r="A149" s="58" t="s">
        <v>236</v>
      </c>
      <c r="B149" s="42">
        <v>64</v>
      </c>
      <c r="C149" s="6" t="s">
        <v>36</v>
      </c>
      <c r="D149" s="44" t="s">
        <v>235</v>
      </c>
      <c r="E149" s="61"/>
      <c r="F149" s="46">
        <f t="shared" si="3"/>
        <v>100000</v>
      </c>
      <c r="G149" s="45">
        <v>100000</v>
      </c>
      <c r="H149" s="39"/>
      <c r="I149" s="46">
        <f t="shared" si="4"/>
        <v>100000</v>
      </c>
      <c r="J149" s="45">
        <v>100000</v>
      </c>
      <c r="K149" s="56"/>
      <c r="L149" s="47">
        <f>I149/F149*100</f>
        <v>100</v>
      </c>
    </row>
    <row r="150" spans="1:13" s="9" customFormat="1" ht="118.5" customHeight="1" hidden="1">
      <c r="A150" s="42"/>
      <c r="B150" s="42"/>
      <c r="C150" s="6"/>
      <c r="D150" s="44"/>
      <c r="E150" s="46"/>
      <c r="F150" s="46">
        <f t="shared" si="3"/>
        <v>0</v>
      </c>
      <c r="G150" s="45"/>
      <c r="H150" s="45"/>
      <c r="I150" s="46">
        <f t="shared" si="4"/>
        <v>0</v>
      </c>
      <c r="J150" s="45"/>
      <c r="K150" s="45"/>
      <c r="L150" s="47" t="e">
        <f>I150/F150*100</f>
        <v>#DIV/0!</v>
      </c>
      <c r="M150" s="21"/>
    </row>
    <row r="151" spans="1:13" s="11" customFormat="1" ht="15.75">
      <c r="A151" s="62"/>
      <c r="B151" s="62"/>
      <c r="C151" s="62"/>
      <c r="D151" s="63" t="s">
        <v>152</v>
      </c>
      <c r="E151" s="46" t="e">
        <f>E6+E13+E14+E21+E26+E37+E38+E39+E40+E41+E42+E43+E44+E45+E46+E47+E48+E49+#REF!+E51+E57+E58+E59+E60+E61+E62+E63+E64+#REF!++E65+E66+E67+E68+E69+E71+E74+E75+E83+E84+E85+E86+E87+E91+E92+E93+E94+E95+E96+E185+E99+E100+E101+E117+E118+#REF!+E119+E120+E121+E122+E182+E126+E127+E128+E129+E132+#REF!+E133+E134+E135+E136+E137+E138+E139+E140+E145+E146+E147+E149+E150+E123+E124</f>
        <v>#REF!</v>
      </c>
      <c r="F151" s="46">
        <f t="shared" si="3"/>
        <v>123525444.94</v>
      </c>
      <c r="G151" s="46">
        <f>G6+G13+G14+G21+G22+G23+G24+G25+G26+G37+G38+G39+G40+G41+G42+G43+G44+G45+G46+G47+G48+G49+G50+G51+G57+G58+G59+G60+G61+G62+G63+G64+G65+G66+G67+G68+G69+G70+G71+G74+G75+G78+G83+G84+G85+G86+G87+G91+G92+G93+G94+G95+G96+G185+G99+G100+G101+G117+G118+G119+G120+G121+G122+G182+G125+G126+G127+G128+G129+G131+G132+G133+G134+G135+G136+G137+G138+G139+G140+G145+G146+G147+G148+G149+G150+G123+G124+G130</f>
        <v>103257290.58</v>
      </c>
      <c r="H151" s="46">
        <f>H6+H13+H14+H21+H22+H23+H24+H25+H26+H37+H38+H39+H40+H41+H42+H43+H44+H45+H46+H47+H48+H49+H50+H51+H57+H58+H59+H60+H61+H62+H63+H64+H65+H66+H67+H68+H69+H70+H71+H74+H75+H78+H83+H84+H85+H86+H87+H91+H92+H93+H94+H95+H96+H185+H99+H100+H101+H117+H118+H119+H120+H121+H122+H182+H125+H126+H127+H128+H129+H131+H132+H133+H134+H135+H136+H137+H138+H139+H140+H145+H146+H147+H148+H149+H150+H123+H124+H130</f>
        <v>20268154.36</v>
      </c>
      <c r="I151" s="46">
        <f>I6+I13+I14+I21+I22+I23+I24+I25+I26+I37+I38+I39+I40+I41+I42+I43+I44+I45+I46+I47+I48+I49+I50+I51+I57+I58+I59+I60+I61+I62+I63+I64+I65+I66+I67+I68+I69+I70+I71+I74+I75+I78+I83+I84+I85+I86+I87+I91+I92+I93+I94+I95+I96+I185+I99+I100+I101+I117+I118+I119+I120+I121+I122+I182+I125+I126+I127+I128+I129+I131+I132+I133+I134+I135+I136+I137+I138+I139+I140+I145+I146+I147+I148+I149+I150+I123+I124+I130</f>
        <v>38616767.84</v>
      </c>
      <c r="J151" s="46">
        <f>J6+J13+J14+J21+J22+J23+J24+J25+J26+J37+J38+J39+J40+J41+J42+J43+J44+J45+J46+J47+J48+J49+J50+J51+J57+J58+J59+J60+J61+J62+J63+J64+J65+J66+J67+J68+J69+J70+J71+J74+J75+J78+J83+J84+J85+J86+J87+J91+J92+J93+J94+J95+J96+J185+J99+J100+J101+J117+J118+J119+J120+J121+J122+J182+J125+J126+J127+J128+J129+J131+J132+J133+J134+J135+J136+J137+J138+J139+J140+J145+J146+J147+J148+J149+J150+J123+J124+J130</f>
        <v>37969491.39</v>
      </c>
      <c r="K151" s="46">
        <f>K6+K13+K14+K21+K22+K23+K24+K25+K26+K37+K38+K39+K40+K41+K42+K43+K44+K45+K46+K47+K48+K49+K50+K51+K57+K58+K59+K60+K61+K62+K63+K64+K65+K66+K67+K68+K69+K70+K71+K74+K75+K78+K83+K84+K85+K86+K87+K91+K92+K93+K94+K95+K96+K185+K99+K100+K101+K117+K118+K119+K120+K121+K122+K182+K125+K126+K127+K128+K129+K131+K132+K133+K134+K135+K136+K137+K138+K139+K140+K145+K146+K147+K148+K149+K150+K123+K124+K130</f>
        <v>647276.45</v>
      </c>
      <c r="L151" s="47">
        <f>I151/F151*100</f>
        <v>31.262196917207884</v>
      </c>
      <c r="M151" s="23"/>
    </row>
    <row r="152" spans="3:13" s="3" customFormat="1" ht="30.75" customHeight="1">
      <c r="C152" s="7"/>
      <c r="D152" s="7"/>
      <c r="E152" s="80"/>
      <c r="F152" s="80"/>
      <c r="G152" s="80"/>
      <c r="H152" s="80"/>
      <c r="I152" s="80"/>
      <c r="J152" s="80" t="s">
        <v>162</v>
      </c>
      <c r="K152" s="80"/>
      <c r="L152" s="25"/>
      <c r="M152" s="4"/>
    </row>
    <row r="153" spans="3:13" s="3" customFormat="1" ht="12.75" hidden="1">
      <c r="C153" s="7"/>
      <c r="D153" s="7"/>
      <c r="E153" s="2"/>
      <c r="F153" s="26"/>
      <c r="G153" s="26"/>
      <c r="H153" s="1"/>
      <c r="I153" s="27"/>
      <c r="J153" s="28"/>
      <c r="K153" s="28"/>
      <c r="L153" s="29"/>
      <c r="M153" s="4"/>
    </row>
    <row r="154" spans="3:13" s="3" customFormat="1" ht="12.75" hidden="1">
      <c r="C154" s="7"/>
      <c r="D154" s="7"/>
      <c r="E154" s="81"/>
      <c r="F154" s="81"/>
      <c r="G154" s="81"/>
      <c r="H154" s="81"/>
      <c r="I154" s="81"/>
      <c r="J154" s="28"/>
      <c r="K154" s="28"/>
      <c r="L154" s="30"/>
      <c r="M154" s="4"/>
    </row>
    <row r="155" spans="1:13" s="7" customFormat="1" ht="12.75" hidden="1">
      <c r="A155" s="3"/>
      <c r="B155" s="3"/>
      <c r="E155" s="4"/>
      <c r="H155" s="3"/>
      <c r="I155" s="8"/>
      <c r="L155" s="8"/>
      <c r="M155" s="4"/>
    </row>
    <row r="156" spans="3:13" s="31" customFormat="1" ht="12.75" hidden="1">
      <c r="C156" s="33"/>
      <c r="D156" s="33"/>
      <c r="E156" s="8"/>
      <c r="F156" s="15">
        <f>G156+H156</f>
        <v>3550100</v>
      </c>
      <c r="G156" s="12">
        <f>SUM(G7:G13,G17:G21,G27,G92,G122,G15,G138:G139,G79)</f>
        <v>3550100</v>
      </c>
      <c r="H156" s="12">
        <f>SUM(H7:H13,H17:H21,H27,H92,H122,H15,H138:H139,H79)</f>
        <v>0</v>
      </c>
      <c r="I156" s="12">
        <f>SUM(I7:I13,I17:I21,I27,I92,I122,I15,I138:I139,I79)</f>
        <v>816213.22</v>
      </c>
      <c r="J156" s="12">
        <f>SUM(J7:J13,J17:J21,J27,J92,J122,J15,J138:J139,J79)</f>
        <v>816213.22</v>
      </c>
      <c r="K156" s="12">
        <f>SUM(K7:K13,K17:K21,K27,K92,K122,K15,K138:K139,K79)</f>
        <v>0</v>
      </c>
      <c r="L156" s="12"/>
      <c r="M156" s="4"/>
    </row>
    <row r="157" spans="3:13" s="31" customFormat="1" ht="12.75" hidden="1">
      <c r="C157" s="33"/>
      <c r="D157" s="33"/>
      <c r="E157" s="3"/>
      <c r="F157" s="38">
        <f>G157+H157</f>
        <v>0</v>
      </c>
      <c r="G157" s="37">
        <f>G156-G158</f>
        <v>0</v>
      </c>
      <c r="H157" s="37">
        <f>H156-H158</f>
        <v>0</v>
      </c>
      <c r="I157" s="37">
        <f>I156-I158</f>
        <v>0</v>
      </c>
      <c r="J157" s="37">
        <f>J156-J158</f>
        <v>0</v>
      </c>
      <c r="K157" s="37">
        <f>K156-K158</f>
        <v>0</v>
      </c>
      <c r="L157" s="7"/>
      <c r="M157" s="4"/>
    </row>
    <row r="158" spans="3:13" s="3" customFormat="1" ht="12.75" hidden="1">
      <c r="C158" s="7"/>
      <c r="D158" s="7"/>
      <c r="E158" s="20"/>
      <c r="F158" s="15">
        <f>G158+H158</f>
        <v>3550100</v>
      </c>
      <c r="G158" s="13">
        <v>3550100</v>
      </c>
      <c r="H158" s="13"/>
      <c r="I158" s="14">
        <f>J158+K158</f>
        <v>816213.22</v>
      </c>
      <c r="J158" s="13">
        <v>816213.22</v>
      </c>
      <c r="K158" s="13"/>
      <c r="L158" s="7"/>
      <c r="M158" s="4"/>
    </row>
    <row r="159" spans="3:13" s="3" customFormat="1" ht="12.75" hidden="1">
      <c r="C159" s="7"/>
      <c r="D159" s="7"/>
      <c r="E159" s="8"/>
      <c r="F159" s="15">
        <f>G159+H159</f>
        <v>4234991</v>
      </c>
      <c r="G159" s="13">
        <v>3614991</v>
      </c>
      <c r="H159" s="13">
        <v>620000</v>
      </c>
      <c r="I159" s="14">
        <f>J159+K159</f>
        <v>695659.12</v>
      </c>
      <c r="J159" s="13">
        <v>546209.12</v>
      </c>
      <c r="K159" s="13">
        <v>149450</v>
      </c>
      <c r="L159" s="7"/>
      <c r="M159" s="4"/>
    </row>
    <row r="160" spans="3:13" s="3" customFormat="1" ht="12.75" hidden="1">
      <c r="C160" s="7"/>
      <c r="D160" s="7"/>
      <c r="E160" s="8"/>
      <c r="F160" s="15">
        <f aca="true" t="shared" si="7" ref="F160:K160">F159-F161</f>
        <v>0</v>
      </c>
      <c r="G160" s="15">
        <f t="shared" si="7"/>
        <v>0</v>
      </c>
      <c r="H160" s="15">
        <f t="shared" si="7"/>
        <v>0</v>
      </c>
      <c r="I160" s="15">
        <f t="shared" si="7"/>
        <v>0</v>
      </c>
      <c r="J160" s="15">
        <f t="shared" si="7"/>
        <v>0</v>
      </c>
      <c r="K160" s="15">
        <f t="shared" si="7"/>
        <v>0</v>
      </c>
      <c r="L160" s="7"/>
      <c r="M160" s="4"/>
    </row>
    <row r="161" spans="3:13" s="31" customFormat="1" ht="12.75" hidden="1">
      <c r="C161" s="33"/>
      <c r="D161" s="33"/>
      <c r="E161" s="3"/>
      <c r="F161" s="17">
        <f aca="true" t="shared" si="8" ref="F161:K161">F67+F91+F100+F119+F121+F132+F145+F146+F34+F29+F31</f>
        <v>4234991</v>
      </c>
      <c r="G161" s="17">
        <f t="shared" si="8"/>
        <v>3614991</v>
      </c>
      <c r="H161" s="17">
        <f t="shared" si="8"/>
        <v>620000</v>
      </c>
      <c r="I161" s="17">
        <f t="shared" si="8"/>
        <v>695659.12</v>
      </c>
      <c r="J161" s="17">
        <f t="shared" si="8"/>
        <v>546209.1200000001</v>
      </c>
      <c r="K161" s="17">
        <f t="shared" si="8"/>
        <v>149450</v>
      </c>
      <c r="L161" s="17"/>
      <c r="M161" s="4"/>
    </row>
    <row r="162" spans="3:13" s="31" customFormat="1" ht="12.75" hidden="1">
      <c r="C162" s="33"/>
      <c r="D162" s="33"/>
      <c r="E162" s="3"/>
      <c r="F162" s="8"/>
      <c r="G162" s="18">
        <f>G28+G62</f>
        <v>836400</v>
      </c>
      <c r="H162" s="18">
        <f>H28+H62</f>
        <v>22500</v>
      </c>
      <c r="I162" s="18">
        <f>I28+I62</f>
        <v>437318.52</v>
      </c>
      <c r="J162" s="18">
        <f>J28+J62</f>
        <v>437318.52</v>
      </c>
      <c r="K162" s="18">
        <f>K28+K62</f>
        <v>0</v>
      </c>
      <c r="L162" s="18"/>
      <c r="M162" s="4"/>
    </row>
    <row r="163" spans="3:13" s="31" customFormat="1" ht="12.75" hidden="1">
      <c r="C163" s="33"/>
      <c r="D163" s="33"/>
      <c r="E163" s="3"/>
      <c r="F163" s="8"/>
      <c r="G163" s="18">
        <f>G33+G117+G118</f>
        <v>831400</v>
      </c>
      <c r="H163" s="18">
        <f>H33+H117+H118</f>
        <v>0</v>
      </c>
      <c r="I163" s="18">
        <f>I33+I117+I118</f>
        <v>30600</v>
      </c>
      <c r="J163" s="18">
        <f>J33+J117+J118</f>
        <v>30600</v>
      </c>
      <c r="K163" s="18">
        <f>K33+K117+K118</f>
        <v>0</v>
      </c>
      <c r="L163" s="18"/>
      <c r="M163" s="4"/>
    </row>
    <row r="164" spans="3:13" s="31" customFormat="1" ht="12.75" hidden="1">
      <c r="C164" s="33"/>
      <c r="D164" s="33"/>
      <c r="E164" s="69"/>
      <c r="F164" s="38">
        <f aca="true" t="shared" si="9" ref="F164:K164">F151-F165</f>
        <v>0</v>
      </c>
      <c r="G164" s="38">
        <f t="shared" si="9"/>
        <v>0</v>
      </c>
      <c r="H164" s="38">
        <f t="shared" si="9"/>
        <v>0</v>
      </c>
      <c r="I164" s="38">
        <f t="shared" si="9"/>
        <v>0</v>
      </c>
      <c r="J164" s="38">
        <f t="shared" si="9"/>
        <v>0</v>
      </c>
      <c r="K164" s="38">
        <f t="shared" si="9"/>
        <v>0</v>
      </c>
      <c r="L164" s="7"/>
      <c r="M164" s="4"/>
    </row>
    <row r="165" spans="5:12" ht="12.75" hidden="1">
      <c r="E165" s="15" t="e">
        <f>SUM(E166:E173)</f>
        <v>#REF!</v>
      </c>
      <c r="F165" s="15">
        <f aca="true" t="shared" si="10" ref="F165:K165">SUM(F166:F173)</f>
        <v>123525444.94</v>
      </c>
      <c r="G165" s="15">
        <f t="shared" si="10"/>
        <v>103257290.58</v>
      </c>
      <c r="H165" s="15">
        <f t="shared" si="10"/>
        <v>20268154.36</v>
      </c>
      <c r="I165" s="15">
        <f t="shared" si="10"/>
        <v>38616767.84</v>
      </c>
      <c r="J165" s="15">
        <f t="shared" si="10"/>
        <v>37969491.39</v>
      </c>
      <c r="K165" s="15">
        <f t="shared" si="10"/>
        <v>647276.45</v>
      </c>
      <c r="L165" s="7"/>
    </row>
    <row r="166" spans="5:11" ht="27" customHeight="1" hidden="1">
      <c r="E166" s="15" t="e">
        <f>E7+E13+E15+E16+E21+E27+E28+E37+E38+E39+E40+E41+E42+E43+E44+E45+E46++E47+E48+E49+#REF!+E52+E53+E57+E58+E59+E60+E61+E62+E63+E64+#REF!+E65+E67+E68+E69+E72+E76+E83+E74</f>
        <v>#REF!</v>
      </c>
      <c r="F166" s="15">
        <f aca="true" t="shared" si="11" ref="F166:K166">F7+F13+F15+F16+F21+F22+F23+F27+F28+F29+F37+F38+F39+F40+F41+F42+F43+F44+F45+F46+F47+F48+F49+F50+F52+F53+F57+F58+F59+F60+F61+F62+F63+F64+F65+F67+F68+F69+F72+F76+F79+F80+F81+F83+F74</f>
        <v>52219086</v>
      </c>
      <c r="G166" s="15">
        <f t="shared" si="11"/>
        <v>44109546</v>
      </c>
      <c r="H166" s="15">
        <f t="shared" si="11"/>
        <v>8109540</v>
      </c>
      <c r="I166" s="15">
        <f t="shared" si="11"/>
        <v>16189767.02</v>
      </c>
      <c r="J166" s="15">
        <f t="shared" si="11"/>
        <v>16169487.02</v>
      </c>
      <c r="K166" s="15">
        <f t="shared" si="11"/>
        <v>20280</v>
      </c>
    </row>
    <row r="167" spans="5:11" ht="27" customHeight="1" hidden="1">
      <c r="E167" s="15">
        <f aca="true" t="shared" si="12" ref="E167:K167">E8+E17+E30+E31+E84+E91+E85+E86+E87+E102+E103+E104+E105</f>
        <v>4650300</v>
      </c>
      <c r="F167" s="15">
        <f t="shared" si="12"/>
        <v>10847460</v>
      </c>
      <c r="G167" s="15">
        <f t="shared" si="12"/>
        <v>7480100</v>
      </c>
      <c r="H167" s="15">
        <f t="shared" si="12"/>
        <v>3367360</v>
      </c>
      <c r="I167" s="15">
        <f t="shared" si="12"/>
        <v>2400226.73</v>
      </c>
      <c r="J167" s="15">
        <f t="shared" si="12"/>
        <v>1796230.28</v>
      </c>
      <c r="K167" s="15">
        <f t="shared" si="12"/>
        <v>603996.45</v>
      </c>
    </row>
    <row r="168" spans="5:11" ht="27" customHeight="1" hidden="1">
      <c r="E168" s="15" t="e">
        <f>E54+E55+#REF!+E92+E93+E94+E97+E100+E99+E95+E185+E106</f>
        <v>#REF!</v>
      </c>
      <c r="F168" s="15">
        <f aca="true" t="shared" si="13" ref="F168:K168">F24+F54+F55+F56+F92+F93+F94+F97+F100+F99+F95+F185+F106+F11</f>
        <v>4567600</v>
      </c>
      <c r="G168" s="15">
        <f t="shared" si="13"/>
        <v>4522600</v>
      </c>
      <c r="H168" s="15">
        <f t="shared" si="13"/>
        <v>45000</v>
      </c>
      <c r="I168" s="15">
        <f t="shared" si="13"/>
        <v>2771028.96</v>
      </c>
      <c r="J168" s="15">
        <f t="shared" si="13"/>
        <v>2771028.96</v>
      </c>
      <c r="K168" s="15">
        <f t="shared" si="13"/>
        <v>0</v>
      </c>
    </row>
    <row r="169" spans="5:11" ht="27" customHeight="1" hidden="1">
      <c r="E169" s="15" t="e">
        <f>E9+E18+E117+E118+#REF!+E119+E32+E33+E34+E107+E108+E109+E110+E111+E112</f>
        <v>#REF!</v>
      </c>
      <c r="F169" s="15">
        <f aca="true" t="shared" si="14" ref="F169:K169">F9+F18+F117+F118+F119+F32+F33+F34+F107+F108+F109+F110+F111+F112</f>
        <v>1109100</v>
      </c>
      <c r="G169" s="15">
        <f t="shared" si="14"/>
        <v>1063100</v>
      </c>
      <c r="H169" s="15">
        <f t="shared" si="14"/>
        <v>46000</v>
      </c>
      <c r="I169" s="15">
        <f t="shared" si="14"/>
        <v>108954.66</v>
      </c>
      <c r="J169" s="15">
        <f t="shared" si="14"/>
        <v>85954.66</v>
      </c>
      <c r="K169" s="15">
        <f t="shared" si="14"/>
        <v>23000</v>
      </c>
    </row>
    <row r="170" spans="5:11" ht="27" customHeight="1" hidden="1">
      <c r="E170" s="15">
        <f aca="true" t="shared" si="15" ref="E170:K170">E10+E19+E35+E120+E121+E113+E114+E115</f>
        <v>1478600</v>
      </c>
      <c r="F170" s="15">
        <f t="shared" si="15"/>
        <v>2092900</v>
      </c>
      <c r="G170" s="15">
        <f t="shared" si="15"/>
        <v>2092900</v>
      </c>
      <c r="H170" s="15">
        <f t="shared" si="15"/>
        <v>0</v>
      </c>
      <c r="I170" s="15">
        <f t="shared" si="15"/>
        <v>1229113.63</v>
      </c>
      <c r="J170" s="15">
        <f t="shared" si="15"/>
        <v>1229113.63</v>
      </c>
      <c r="K170" s="15">
        <f t="shared" si="15"/>
        <v>0</v>
      </c>
    </row>
    <row r="171" spans="5:11" ht="27" customHeight="1" hidden="1">
      <c r="E171" s="15" t="e">
        <f>E20+E36+E66+E73+E98+E122+E124+E182+E126+E127+E128+E129+E132+#REF!+E133+E134+E135+E136+E137+E142+E77+E123+E11</f>
        <v>#REF!</v>
      </c>
      <c r="F171" s="15">
        <f aca="true" t="shared" si="16" ref="F171:K171">F25+F36+F66+F73+F98+F122+F124+F182+F125+F126+F127+F128+F129+F131+F132+F133+F134+F135+F136+F137+F142+F77+F123+F130+F70+F82</f>
        <v>50585750.94</v>
      </c>
      <c r="G171" s="15">
        <f t="shared" si="16"/>
        <v>42004496.58</v>
      </c>
      <c r="H171" s="15">
        <f t="shared" si="16"/>
        <v>8581254.36</v>
      </c>
      <c r="I171" s="15">
        <f t="shared" si="16"/>
        <v>15465353.84</v>
      </c>
      <c r="J171" s="15">
        <f t="shared" si="16"/>
        <v>15465353.84</v>
      </c>
      <c r="K171" s="15">
        <f t="shared" si="16"/>
        <v>0</v>
      </c>
    </row>
    <row r="172" spans="5:12" ht="27" customHeight="1" hidden="1">
      <c r="E172" s="17">
        <f>E145+E144+E141+E138+E139+E143</f>
        <v>1340000</v>
      </c>
      <c r="F172" s="17">
        <f aca="true" t="shared" si="17" ref="F172:K172">F145+F144+F141+F138+F139+F143+F20</f>
        <v>1596500</v>
      </c>
      <c r="G172" s="17">
        <f t="shared" si="17"/>
        <v>1510000</v>
      </c>
      <c r="H172" s="17">
        <f t="shared" si="17"/>
        <v>86500</v>
      </c>
      <c r="I172" s="17">
        <f t="shared" si="17"/>
        <v>144564.89</v>
      </c>
      <c r="J172" s="17">
        <f t="shared" si="17"/>
        <v>144564.89</v>
      </c>
      <c r="K172" s="17">
        <f t="shared" si="17"/>
        <v>0</v>
      </c>
      <c r="L172" s="17"/>
    </row>
    <row r="173" spans="5:12" ht="27" customHeight="1" hidden="1">
      <c r="E173" s="17" t="e">
        <f>E150+E147+E146+#REF!+E12+E149+E116</f>
        <v>#REF!</v>
      </c>
      <c r="F173" s="17">
        <f aca="true" t="shared" si="18" ref="F173:K173">F150+F147+F146+F12+F149+F116+F148</f>
        <v>507048</v>
      </c>
      <c r="G173" s="17">
        <f t="shared" si="18"/>
        <v>474548</v>
      </c>
      <c r="H173" s="17">
        <f t="shared" si="18"/>
        <v>32500</v>
      </c>
      <c r="I173" s="17">
        <f t="shared" si="18"/>
        <v>307758.11</v>
      </c>
      <c r="J173" s="17">
        <f t="shared" si="18"/>
        <v>307758.11</v>
      </c>
      <c r="K173" s="17">
        <f t="shared" si="18"/>
        <v>0</v>
      </c>
      <c r="L173" s="17"/>
    </row>
    <row r="174" spans="8:11" ht="12.75" hidden="1">
      <c r="H174" s="16"/>
      <c r="J174" s="8"/>
      <c r="K174" s="8"/>
    </row>
    <row r="175" ht="12.75" hidden="1"/>
    <row r="176" ht="12.75" hidden="1"/>
    <row r="177" spans="1:13" s="36" customFormat="1" ht="81.75" customHeight="1" hidden="1">
      <c r="A177" s="42" t="s">
        <v>101</v>
      </c>
      <c r="B177" s="42">
        <v>65</v>
      </c>
      <c r="C177" s="6" t="s">
        <v>151</v>
      </c>
      <c r="D177" s="44" t="s">
        <v>202</v>
      </c>
      <c r="E177" s="46">
        <v>450000</v>
      </c>
      <c r="F177" s="46">
        <f aca="true" t="shared" si="19" ref="F177:F182">G177+H177</f>
        <v>0</v>
      </c>
      <c r="G177" s="45"/>
      <c r="H177" s="45"/>
      <c r="I177" s="46">
        <f aca="true" t="shared" si="20" ref="I177:I182">J177+K177</f>
        <v>0</v>
      </c>
      <c r="J177" s="45"/>
      <c r="K177" s="45"/>
      <c r="L177" s="47" t="e">
        <f aca="true" t="shared" si="21" ref="L177:L182">I177/F177*100</f>
        <v>#DIV/0!</v>
      </c>
      <c r="M177" s="21"/>
    </row>
    <row r="178" spans="1:13" s="36" customFormat="1" ht="80.25" customHeight="1" hidden="1">
      <c r="A178" s="42" t="s">
        <v>115</v>
      </c>
      <c r="B178" s="42">
        <v>0.66</v>
      </c>
      <c r="C178" s="6" t="s">
        <v>19</v>
      </c>
      <c r="D178" s="44" t="s">
        <v>214</v>
      </c>
      <c r="E178" s="46">
        <v>400000</v>
      </c>
      <c r="F178" s="46">
        <f t="shared" si="19"/>
        <v>0</v>
      </c>
      <c r="G178" s="45"/>
      <c r="H178" s="45"/>
      <c r="I178" s="46">
        <f t="shared" si="20"/>
        <v>0</v>
      </c>
      <c r="J178" s="45"/>
      <c r="K178" s="45"/>
      <c r="L178" s="47" t="e">
        <f t="shared" si="21"/>
        <v>#DIV/0!</v>
      </c>
      <c r="M178" s="21"/>
    </row>
    <row r="179" spans="1:13" s="36" customFormat="1" ht="45.75" customHeight="1" hidden="1">
      <c r="A179" s="42" t="s">
        <v>116</v>
      </c>
      <c r="B179" s="42">
        <v>67</v>
      </c>
      <c r="C179" s="6" t="s">
        <v>19</v>
      </c>
      <c r="D179" s="44" t="s">
        <v>215</v>
      </c>
      <c r="E179" s="46"/>
      <c r="F179" s="46">
        <f t="shared" si="19"/>
        <v>0</v>
      </c>
      <c r="G179" s="45"/>
      <c r="H179" s="45"/>
      <c r="I179" s="46">
        <f t="shared" si="20"/>
        <v>0</v>
      </c>
      <c r="J179" s="45"/>
      <c r="K179" s="45"/>
      <c r="L179" s="47" t="e">
        <f t="shared" si="21"/>
        <v>#DIV/0!</v>
      </c>
      <c r="M179" s="21"/>
    </row>
    <row r="180" spans="1:13" s="7" customFormat="1" ht="75" customHeight="1" hidden="1">
      <c r="A180" s="59" t="s">
        <v>117</v>
      </c>
      <c r="B180" s="42">
        <v>68</v>
      </c>
      <c r="C180" s="6"/>
      <c r="D180" s="52" t="s">
        <v>216</v>
      </c>
      <c r="E180" s="61"/>
      <c r="F180" s="46">
        <f t="shared" si="19"/>
        <v>0</v>
      </c>
      <c r="G180" s="52"/>
      <c r="H180" s="42"/>
      <c r="I180" s="46">
        <f t="shared" si="20"/>
        <v>0</v>
      </c>
      <c r="J180" s="52"/>
      <c r="K180" s="52"/>
      <c r="L180" s="47" t="e">
        <f t="shared" si="21"/>
        <v>#DIV/0!</v>
      </c>
      <c r="M180" s="4"/>
    </row>
    <row r="181" spans="1:13" s="7" customFormat="1" ht="99.75" customHeight="1" hidden="1">
      <c r="A181" s="42" t="s">
        <v>128</v>
      </c>
      <c r="B181" s="42">
        <v>69</v>
      </c>
      <c r="C181" s="52"/>
      <c r="D181" s="55" t="s">
        <v>228</v>
      </c>
      <c r="E181" s="57"/>
      <c r="F181" s="46">
        <f t="shared" si="19"/>
        <v>0</v>
      </c>
      <c r="G181" s="52"/>
      <c r="H181" s="42"/>
      <c r="I181" s="46">
        <f t="shared" si="20"/>
        <v>0</v>
      </c>
      <c r="J181" s="52"/>
      <c r="K181" s="52"/>
      <c r="L181" s="47" t="e">
        <f t="shared" si="21"/>
        <v>#DIV/0!</v>
      </c>
      <c r="M181" s="4"/>
    </row>
    <row r="182" spans="1:12" ht="49.5" customHeight="1" hidden="1">
      <c r="A182" s="59"/>
      <c r="B182" s="42"/>
      <c r="C182" s="6"/>
      <c r="D182" s="44"/>
      <c r="E182" s="61"/>
      <c r="F182" s="46">
        <f t="shared" si="19"/>
        <v>0</v>
      </c>
      <c r="G182" s="45"/>
      <c r="H182" s="42"/>
      <c r="I182" s="46">
        <f t="shared" si="20"/>
        <v>0</v>
      </c>
      <c r="J182" s="45"/>
      <c r="K182" s="52"/>
      <c r="L182" s="47" t="e">
        <f t="shared" si="21"/>
        <v>#DIV/0!</v>
      </c>
    </row>
    <row r="183" spans="1:12" ht="15.75" hidden="1">
      <c r="A183" s="42"/>
      <c r="B183" s="42"/>
      <c r="C183" s="52"/>
      <c r="D183" s="55"/>
      <c r="E183" s="57"/>
      <c r="F183" s="52"/>
      <c r="G183" s="52"/>
      <c r="H183" s="42"/>
      <c r="I183" s="67"/>
      <c r="J183" s="52"/>
      <c r="K183" s="52"/>
      <c r="L183" s="67"/>
    </row>
    <row r="184" spans="1:12" ht="15.75" hidden="1">
      <c r="A184" s="42"/>
      <c r="B184" s="42"/>
      <c r="C184" s="52"/>
      <c r="D184" s="55"/>
      <c r="E184" s="57"/>
      <c r="F184" s="52"/>
      <c r="G184" s="52"/>
      <c r="H184" s="42"/>
      <c r="I184" s="67"/>
      <c r="J184" s="52"/>
      <c r="K184" s="52"/>
      <c r="L184" s="67"/>
    </row>
    <row r="185" spans="1:13" s="7" customFormat="1" ht="15.75" hidden="1">
      <c r="A185" s="59"/>
      <c r="B185" s="42"/>
      <c r="C185" s="6"/>
      <c r="D185" s="52"/>
      <c r="E185" s="46">
        <v>150000</v>
      </c>
      <c r="F185" s="46"/>
      <c r="G185" s="57"/>
      <c r="H185" s="42"/>
      <c r="I185" s="46"/>
      <c r="J185" s="45"/>
      <c r="K185" s="52"/>
      <c r="L185" s="47"/>
      <c r="M185" s="4"/>
    </row>
    <row r="186" spans="1:13" s="34" customFormat="1" ht="15.75" hidden="1">
      <c r="A186" s="68"/>
      <c r="B186" s="68"/>
      <c r="C186" s="64"/>
      <c r="D186" s="64" t="s">
        <v>149</v>
      </c>
      <c r="E186" s="65"/>
      <c r="F186" s="66">
        <f aca="true" t="shared" si="22" ref="F186:K186">SUM(F183:F185,F151)</f>
        <v>123525444.94</v>
      </c>
      <c r="G186" s="66">
        <f t="shared" si="22"/>
        <v>103257290.58</v>
      </c>
      <c r="H186" s="66">
        <f t="shared" si="22"/>
        <v>20268154.36</v>
      </c>
      <c r="I186" s="66">
        <f t="shared" si="22"/>
        <v>38616767.84</v>
      </c>
      <c r="J186" s="66">
        <f t="shared" si="22"/>
        <v>37969491.39</v>
      </c>
      <c r="K186" s="66">
        <f t="shared" si="22"/>
        <v>647276.45</v>
      </c>
      <c r="L186" s="67"/>
      <c r="M186" s="24"/>
    </row>
    <row r="187" spans="1:13" s="7" customFormat="1" ht="15.75" hidden="1">
      <c r="A187" s="3"/>
      <c r="B187" s="3"/>
      <c r="D187" s="10"/>
      <c r="E187" s="4"/>
      <c r="H187" s="3"/>
      <c r="I187" s="8"/>
      <c r="L187" s="8"/>
      <c r="M187" s="4"/>
    </row>
    <row r="188" spans="1:13" s="7" customFormat="1" ht="15.75" hidden="1">
      <c r="A188" s="3"/>
      <c r="B188" s="3"/>
      <c r="D188" s="10"/>
      <c r="E188" s="4"/>
      <c r="H188" s="3"/>
      <c r="I188" s="8"/>
      <c r="L188" s="8"/>
      <c r="M188" s="4"/>
    </row>
    <row r="189" spans="1:13" s="7" customFormat="1" ht="15.75" hidden="1">
      <c r="A189" s="19"/>
      <c r="B189" s="3"/>
      <c r="D189" s="10"/>
      <c r="E189" s="4"/>
      <c r="H189" s="3"/>
      <c r="I189" s="8"/>
      <c r="L189" s="8"/>
      <c r="M189" s="4"/>
    </row>
    <row r="190" spans="1:13" s="7" customFormat="1" ht="15.75" hidden="1">
      <c r="A190" s="3"/>
      <c r="B190" s="3"/>
      <c r="D190" s="10"/>
      <c r="E190" s="4"/>
      <c r="H190" s="3"/>
      <c r="I190" s="8"/>
      <c r="L190" s="8"/>
      <c r="M190" s="4"/>
    </row>
    <row r="191" spans="1:13" s="7" customFormat="1" ht="12.75" hidden="1">
      <c r="A191" s="3"/>
      <c r="B191" s="3"/>
      <c r="E191" s="4"/>
      <c r="H191" s="3"/>
      <c r="I191" s="8"/>
      <c r="L191" s="8"/>
      <c r="M191" s="4"/>
    </row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69">
    <mergeCell ref="E152:I152"/>
    <mergeCell ref="J152:K152"/>
    <mergeCell ref="E154:I154"/>
    <mergeCell ref="A140:A144"/>
    <mergeCell ref="B140:B144"/>
    <mergeCell ref="D140:D144"/>
    <mergeCell ref="A133:A135"/>
    <mergeCell ref="B133:B135"/>
    <mergeCell ref="D133:D135"/>
    <mergeCell ref="A101:A116"/>
    <mergeCell ref="B101:B116"/>
    <mergeCell ref="D101:D116"/>
    <mergeCell ref="A94:A95"/>
    <mergeCell ref="B94:B95"/>
    <mergeCell ref="D94:D95"/>
    <mergeCell ref="A96:A98"/>
    <mergeCell ref="B96:B98"/>
    <mergeCell ref="D96:D98"/>
    <mergeCell ref="A75:A77"/>
    <mergeCell ref="B75:B77"/>
    <mergeCell ref="D75:D77"/>
    <mergeCell ref="A87:A90"/>
    <mergeCell ref="B87:B90"/>
    <mergeCell ref="D87:D90"/>
    <mergeCell ref="A78:A82"/>
    <mergeCell ref="B78:B82"/>
    <mergeCell ref="D78:D82"/>
    <mergeCell ref="A71:A73"/>
    <mergeCell ref="B71:B73"/>
    <mergeCell ref="D71:D73"/>
    <mergeCell ref="A69:A70"/>
    <mergeCell ref="B69:B70"/>
    <mergeCell ref="D69:D70"/>
    <mergeCell ref="A65:A66"/>
    <mergeCell ref="B65:B66"/>
    <mergeCell ref="D65:D66"/>
    <mergeCell ref="A58:A59"/>
    <mergeCell ref="B58:B59"/>
    <mergeCell ref="D58:D59"/>
    <mergeCell ref="A48:A50"/>
    <mergeCell ref="B48:B50"/>
    <mergeCell ref="D48:D50"/>
    <mergeCell ref="A51:A56"/>
    <mergeCell ref="B51:B56"/>
    <mergeCell ref="D51:D56"/>
    <mergeCell ref="A46:A47"/>
    <mergeCell ref="B46:B47"/>
    <mergeCell ref="D46:D47"/>
    <mergeCell ref="A38:A43"/>
    <mergeCell ref="B38:B43"/>
    <mergeCell ref="D38:D43"/>
    <mergeCell ref="A44:A45"/>
    <mergeCell ref="B44:B45"/>
    <mergeCell ref="D44:D45"/>
    <mergeCell ref="A26:A36"/>
    <mergeCell ref="B26:B36"/>
    <mergeCell ref="D26:D36"/>
    <mergeCell ref="A14:A20"/>
    <mergeCell ref="B14:B20"/>
    <mergeCell ref="D14:D20"/>
    <mergeCell ref="A21:A25"/>
    <mergeCell ref="B21:B25"/>
    <mergeCell ref="D21:D25"/>
    <mergeCell ref="C1:L1"/>
    <mergeCell ref="C2:L2"/>
    <mergeCell ref="C3:L3"/>
    <mergeCell ref="A6:A12"/>
    <mergeCell ref="B6:B12"/>
    <mergeCell ref="D6:D1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79" r:id="rId1"/>
  <rowBreaks count="5" manualBreakCount="5">
    <brk id="49" max="11" man="1"/>
    <brk id="76" max="11" man="1"/>
    <brk id="118" max="11" man="1"/>
    <brk id="132" max="11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2022-07-07T07:14:23Z</cp:lastPrinted>
  <dcterms:created xsi:type="dcterms:W3CDTF">2010-01-25T13:09:52Z</dcterms:created>
  <dcterms:modified xsi:type="dcterms:W3CDTF">2022-07-08T07:33:20Z</dcterms:modified>
  <cp:category/>
  <cp:version/>
  <cp:contentType/>
  <cp:contentStatus/>
</cp:coreProperties>
</file>