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19155" windowHeight="11820"/>
  </bookViews>
  <sheets>
    <sheet name="Лист1" sheetId="1" r:id="rId1"/>
  </sheets>
  <definedNames>
    <definedName name="_xlnm.Print_Area" localSheetId="0">Лист1!$A$1:$K$138</definedName>
  </definedNames>
  <calcPr calcId="125725"/>
</workbook>
</file>

<file path=xl/calcChain.xml><?xml version="1.0" encoding="utf-8"?>
<calcChain xmlns="http://schemas.openxmlformats.org/spreadsheetml/2006/main">
  <c r="J47" i="1"/>
  <c r="J57"/>
  <c r="J64"/>
  <c r="J122"/>
  <c r="J125"/>
  <c r="J29"/>
  <c r="J113"/>
  <c r="J23" l="1"/>
  <c r="J54"/>
  <c r="J53" s="1"/>
  <c r="J62"/>
  <c r="J118"/>
  <c r="J71"/>
  <c r="J31"/>
  <c r="J38" l="1"/>
  <c r="J44"/>
  <c r="J98"/>
  <c r="J95" s="1"/>
  <c r="J93"/>
  <c r="J74"/>
  <c r="J78"/>
  <c r="J76"/>
  <c r="J69"/>
  <c r="J68"/>
  <c r="J27"/>
  <c r="J36"/>
  <c r="J35" l="1"/>
  <c r="J34" s="1"/>
  <c r="J116"/>
  <c r="J108"/>
  <c r="J110"/>
  <c r="J111"/>
  <c r="J107" l="1"/>
  <c r="J82"/>
  <c r="J43" l="1"/>
  <c r="J37"/>
  <c r="J42" l="1"/>
  <c r="J85"/>
  <c r="J15"/>
  <c r="J13"/>
  <c r="J39"/>
  <c r="J26" l="1"/>
  <c r="J41"/>
  <c r="J61" l="1"/>
  <c r="J119" l="1"/>
  <c r="J18" l="1"/>
  <c r="J12" s="1"/>
  <c r="J81"/>
  <c r="J63" l="1"/>
  <c r="J45"/>
  <c r="J77" l="1"/>
  <c r="J75"/>
  <c r="J128" l="1"/>
  <c r="J126"/>
  <c r="J124"/>
  <c r="J131"/>
  <c r="J133"/>
  <c r="J117"/>
  <c r="J130" l="1"/>
  <c r="J121"/>
  <c r="J91"/>
  <c r="J88"/>
  <c r="J79"/>
  <c r="J73"/>
  <c r="J70"/>
  <c r="J67"/>
  <c r="J56"/>
  <c r="J58"/>
  <c r="J48"/>
  <c r="J22"/>
  <c r="J87" l="1"/>
  <c r="J72"/>
  <c r="J66"/>
  <c r="J25" l="1"/>
  <c r="J24" l="1"/>
  <c r="J32" l="1"/>
  <c r="J20" l="1"/>
  <c r="J30" l="1"/>
  <c r="J21" s="1"/>
  <c r="J135" l="1"/>
  <c r="J136" s="1"/>
</calcChain>
</file>

<file path=xl/sharedStrings.xml><?xml version="1.0" encoding="utf-8"?>
<sst xmlns="http://schemas.openxmlformats.org/spreadsheetml/2006/main" count="370" uniqueCount="228">
  <si>
    <t>Найменуваиии головного розпорядника коштiв місцевого бюджету / вiдповiдального виконавця, найменування бюджетної програми згідно з Типовою програмною класифікацією видаткiв та кредитування мiсцсвого бюджету</t>
  </si>
  <si>
    <t>Рівень виконання робіт на початок бюджетного періоду, %</t>
  </si>
  <si>
    <t>Код Функціональної класифікації видатків та кредитування бюджету</t>
  </si>
  <si>
    <t>0600000</t>
  </si>
  <si>
    <t>06</t>
  </si>
  <si>
    <t xml:space="preserve">Управління освіти міської ради    </t>
  </si>
  <si>
    <t>Капітальний ремонт інших об’єктів</t>
  </si>
  <si>
    <t xml:space="preserve">              </t>
  </si>
  <si>
    <t>0200000</t>
  </si>
  <si>
    <t>Виконавчий комітет міської ради</t>
  </si>
  <si>
    <t>02</t>
  </si>
  <si>
    <t>0160</t>
  </si>
  <si>
    <t>0111</t>
  </si>
  <si>
    <t>3110</t>
  </si>
  <si>
    <t xml:space="preserve">Придбання обладнання і предметів довгострокового користування </t>
  </si>
  <si>
    <t>Придбання житла для окремих категорій населення відповідно до законодавства</t>
  </si>
  <si>
    <t>6082</t>
  </si>
  <si>
    <t>Капітальне будівництва (придбання) житла</t>
  </si>
  <si>
    <t>3121</t>
  </si>
  <si>
    <t>0443</t>
  </si>
  <si>
    <t>Дослідження і розробки, окремі заходи розвитку по реалізації державних (регіональних) програм</t>
  </si>
  <si>
    <t>0217520</t>
  </si>
  <si>
    <t>7520</t>
  </si>
  <si>
    <t>Реалізація Національної програми інформатизації</t>
  </si>
  <si>
    <t>0611010</t>
  </si>
  <si>
    <t>1010</t>
  </si>
  <si>
    <t xml:space="preserve"> Надання дошкільної освiти</t>
  </si>
  <si>
    <t>0941</t>
  </si>
  <si>
    <t>0617520</t>
  </si>
  <si>
    <t>0212030</t>
  </si>
  <si>
    <t>2030</t>
  </si>
  <si>
    <t>0733</t>
  </si>
  <si>
    <t>Лікарсько-акушерська допомога вагітним, породіллям та новонародженим</t>
  </si>
  <si>
    <t>3210</t>
  </si>
  <si>
    <t xml:space="preserve">Капітальні трансферти підприємствам (установам, організаціям) </t>
  </si>
  <si>
    <t>0800000</t>
  </si>
  <si>
    <t>Управління соціального захисту населення міської ради</t>
  </si>
  <si>
    <t>0817520</t>
  </si>
  <si>
    <t>0460</t>
  </si>
  <si>
    <t>1000000</t>
  </si>
  <si>
    <t>08</t>
  </si>
  <si>
    <t>Управління культури і туризму Ніжинської міської ради</t>
  </si>
  <si>
    <t>1014030</t>
  </si>
  <si>
    <t>0824</t>
  </si>
  <si>
    <t>Забезпечення діяльності бібліотек</t>
  </si>
  <si>
    <t>0960</t>
  </si>
  <si>
    <t>1017520</t>
  </si>
  <si>
    <t>Програма інформатизації діяльності Управління культури і туризму Ніжинської міської ради  Чернігівської області на 2020-2022роки</t>
  </si>
  <si>
    <t>1100000</t>
  </si>
  <si>
    <t>Відділ з питань фізичної культури та спорту міської ради</t>
  </si>
  <si>
    <t>1200000</t>
  </si>
  <si>
    <t>Управління ЖКГ та будівництва міської ради</t>
  </si>
  <si>
    <t>Капітальне будівництво (придбання) інших об’єктів</t>
  </si>
  <si>
    <t>3122</t>
  </si>
  <si>
    <t>Реконструкція та реставрація інших об’єктів</t>
  </si>
  <si>
    <t>Будів.інших об’єктів  комунальної власності.</t>
  </si>
  <si>
    <t>1217461</t>
  </si>
  <si>
    <t>0456</t>
  </si>
  <si>
    <t>Утримання та розвиток автомобільних доріг загального користування та дорожньої інфраструктури за рахунок коштів місцевого бюджету</t>
  </si>
  <si>
    <t>Усього передані кошти</t>
  </si>
  <si>
    <t>РАЗОМ</t>
  </si>
  <si>
    <t>1217670</t>
  </si>
  <si>
    <t>0490</t>
  </si>
  <si>
    <t>Внески до статутного капіталу суб’єктів господарювання</t>
  </si>
  <si>
    <t>3100000</t>
  </si>
  <si>
    <t>Управління комунального майна та земельних відносин</t>
  </si>
  <si>
    <t>3117650</t>
  </si>
  <si>
    <t>Проведення експертної грошової оцінки земельної ділянки чи права на неї</t>
  </si>
  <si>
    <t>Програма інформатизації діяльності Управління комунального майна та земельних відносин Ніжинської міської ради  Чернігівської області на 2020-2022роки</t>
  </si>
  <si>
    <t>3700000</t>
  </si>
  <si>
    <t>Фінансове управління міської ради</t>
  </si>
  <si>
    <t>Програма інформатизації діяльності фінансового управління Ніжинської міської ради на 2020-2022роки</t>
  </si>
  <si>
    <t>0810</t>
  </si>
  <si>
    <t>1115061</t>
  </si>
  <si>
    <t>5061</t>
  </si>
  <si>
    <t>Забезпечення діяльності місцевих центрів фізичного здоров’я населення "Спорт для всіх " та проведення фізкультурно-масових заходів серед населення регіону</t>
  </si>
  <si>
    <t>3117520</t>
  </si>
  <si>
    <t>3717520</t>
  </si>
  <si>
    <t>0216082</t>
  </si>
  <si>
    <t>1014060</t>
  </si>
  <si>
    <t>4060</t>
  </si>
  <si>
    <t>0828</t>
  </si>
  <si>
    <t>0910</t>
  </si>
  <si>
    <t>0610</t>
  </si>
  <si>
    <t>0210160</t>
  </si>
  <si>
    <t>Програма інформатизації діяльності Управління освіти Ніжинської міської ради на 2020-2022роки</t>
  </si>
  <si>
    <t>3132</t>
  </si>
  <si>
    <t>0611021</t>
  </si>
  <si>
    <t xml:space="preserve">Надання загальної середньої освіти закладами загальної середньої освіти </t>
  </si>
  <si>
    <t>1021</t>
  </si>
  <si>
    <t>Керівництво і управління у відповідній сфері у містах (місті Києві), селищах, селах, територіальних громадах</t>
  </si>
  <si>
    <t>Забез.діяльності палаців і будинків культури, клубів, центр.дозв.та інших клуб.закладів</t>
  </si>
  <si>
    <t>1011080</t>
  </si>
  <si>
    <t>1080</t>
  </si>
  <si>
    <t xml:space="preserve">Надання спеціальної освіти мистецьким школам  </t>
  </si>
  <si>
    <t>Капітальний ремонт віконних блоків із заміною їх на металопластикові у приміщенні Територіального центру по вул. Шевченка,99Є у м.Ніжині Чернігівської області в т.ч. ПВР</t>
  </si>
  <si>
    <t>Реконструкція скверу Б.Хмельницького, в т.ч. ПКД</t>
  </si>
  <si>
    <t>Капітальний ремонт дороги по вул. Богушевича в м. Ніжин, Чернігівської обл., в т.ч. ПКД</t>
  </si>
  <si>
    <t>3110160</t>
  </si>
  <si>
    <t>0213133</t>
  </si>
  <si>
    <t>3133</t>
  </si>
  <si>
    <t>Інші заходи та заклади молодіжної політики</t>
  </si>
  <si>
    <t>0921</t>
  </si>
  <si>
    <t>1216011</t>
  </si>
  <si>
    <t>0620</t>
  </si>
  <si>
    <t>Експлуатація та технічне обслуговування житлового фонду</t>
  </si>
  <si>
    <t>1216030</t>
  </si>
  <si>
    <t>Організація благоустрою населених пунктів</t>
  </si>
  <si>
    <t>Придбання багаторічних рослин</t>
  </si>
  <si>
    <t>0210180</t>
  </si>
  <si>
    <t>0180</t>
  </si>
  <si>
    <t>0133</t>
  </si>
  <si>
    <t>Інша діяльність у сфері державного управління</t>
  </si>
  <si>
    <t>Реконструкція парку ім. Т. Шевченко, в т.ч. ПКД</t>
  </si>
  <si>
    <t>0813104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</si>
  <si>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</si>
  <si>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Реконструкція трибун та огорожі на стадіоні "Спартак" в м.Ніжин, вул.Полковника Розумовського,5, в т.ч. ПКД</t>
  </si>
  <si>
    <t>3104</t>
  </si>
  <si>
    <t>у 2022році</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</si>
  <si>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</si>
  <si>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</si>
  <si>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Найменуваиия інвестиційного проекту</t>
  </si>
  <si>
    <t>Загальна період реалізації проекту, (рік початку і завершення)</t>
  </si>
  <si>
    <t>Загальна вартість проекту, гривень</t>
  </si>
  <si>
    <t>Обсягкапітальних вкладень місцевого бюджету всього, гривень</t>
  </si>
  <si>
    <t>Очікуваний рівень готовності проекту на кінець 2022 року</t>
  </si>
  <si>
    <t>Реконструкція Графського парку та скверу Театральний, в т.ч. ПКД</t>
  </si>
  <si>
    <t>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 на 2022- 2024оки</t>
  </si>
  <si>
    <t>Обсяг капітальних вкладень місцевого бюджету у 2022 році, гривень</t>
  </si>
  <si>
    <t>Капітальний ремонт дахуДНЗ №16, в т.ч. ПВР</t>
  </si>
  <si>
    <t>Капітальний ремонт системи водовідведення ДНЗ №17, в т.ч. ПВР</t>
  </si>
  <si>
    <t>Капітальний ремонт системи водовідведення ДНЗ №25, в т.ч. ПВР</t>
  </si>
  <si>
    <t>0611070</t>
  </si>
  <si>
    <t>1070</t>
  </si>
  <si>
    <t>Надання позашкільної освіти закладам позашкільної освіти,заходи із позашкільної роботи з дітьми</t>
  </si>
  <si>
    <t>Капітальний ремонт туалетних кімнат у приміщенні Територіального центру по вул. Шеченка,99-Є у м. Ніжин Чернігівської обл, в т.ч.ПКД</t>
  </si>
  <si>
    <t>Придбання вітчизняної та зарубіжної книжкової продукції для бібліотек</t>
  </si>
  <si>
    <t>Світлодіодні прожектори 2шт</t>
  </si>
  <si>
    <t>Артезіанська свердловина по вул. Червонокозача,5 м.Ніжин Чернігівської області-будівництво</t>
  </si>
  <si>
    <t>Реконструкція тротуару по вул. Чернігівська м.Ніжин, в т.ч. ПКД</t>
  </si>
  <si>
    <t>3710160</t>
  </si>
  <si>
    <t xml:space="preserve">Придбання кондиціонерів </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</si>
  <si>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</si>
  <si>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Міська програма реалізації повноважень міської ради у галузі земельних відносин на 2022рік</t>
  </si>
  <si>
    <t xml:space="preserve">Міська програма утримання та забезпечення діяльності КЗ Ніжинський міський молодіжний центр Ніжинської міської ради на 2019-2022роки </t>
  </si>
  <si>
    <t>Придбання техніки</t>
  </si>
  <si>
    <t>Будівництво ФОК з басейнами (типової будівлі басейну "Н2О-Classic") по вул.Незалежності, м.Ніжин, Чернігівська обл., в т.ч.ПВР</t>
  </si>
  <si>
    <t>Реконструкція самопливного колектору по вул.Шевченка та вул.Синяківська в м.Ніжин Чернігівської обл., в т.ч.ПКД</t>
  </si>
  <si>
    <t>Реконструкція КНС біля р.Остер по вул. Набережна в м.Ніжин Чернігівської обл.</t>
  </si>
  <si>
    <t>Капітальний ремонт дороги по вул.Незалежності на ділянці від вул.Синіківська до вул.Генерала Корчагіна м.Ніжин, в т.ч.ПКД</t>
  </si>
  <si>
    <t xml:space="preserve">Капітальний ремонт дороги по вул.Сакко і Ванцетті м.Ніжин,в т.ч.ПКД </t>
  </si>
  <si>
    <t>Капітальний ремонт дороги вул.Гоголя м.Ніжин, Чернігівської обл., в т.ч. ПКД</t>
  </si>
  <si>
    <t>Облаштування одностороннього руху по вул. Московській вздовж ринку, в т.ч. ПКД</t>
  </si>
  <si>
    <t>Забезпечення діяльності інших закладів освіти</t>
  </si>
  <si>
    <t>0611141</t>
  </si>
  <si>
    <t>0212010</t>
  </si>
  <si>
    <t>2010</t>
  </si>
  <si>
    <t>0731</t>
  </si>
  <si>
    <t>Багатопрофільна стаціонарна медична допомога населенню</t>
  </si>
  <si>
    <t>Програма інформатизації діяльності Управління соціального захисту населення Ніжинської міської ради  Чернігівської області на 2020-2022роки, в т.ч.  НЦСССДМ-25,0 тис.грн</t>
  </si>
  <si>
    <t>Капітальний ремонт боксерського залу за адр.вул. Прилуцька,156, в т. ч. ПКД</t>
  </si>
  <si>
    <t>Реконструкція скверу Героям Крут, в т.ч. ПКД</t>
  </si>
  <si>
    <t>Будівництво протипожежного водопостачання до полігону ТПВ по вул. Прилуцька з підключенням до існуючої мережі водопостачання міста, в т. ч. ПКД</t>
  </si>
  <si>
    <t>Додаток 6-1</t>
  </si>
  <si>
    <t>0218410</t>
  </si>
  <si>
    <t>8410</t>
  </si>
  <si>
    <t>Фінансова підтримка засобів масової інформації</t>
  </si>
  <si>
    <t xml:space="preserve">Програма  забезпечення  діяльності  комунального підприємства  «Ніжин  ФМ»  Ніжинської  міської  ради  Чернігівської  області на 2022рік </t>
  </si>
  <si>
    <t>(код бюджету 25538000000)</t>
  </si>
  <si>
    <t xml:space="preserve">                                                                                                   "Про  бюджет Ніжинської міської територіальної громади на 2022 рік </t>
  </si>
  <si>
    <t>Розподіл</t>
  </si>
  <si>
    <t>1141</t>
  </si>
  <si>
    <t>Капітальний ремонт фасаду приміщення за адр.м.Ніжин вул.Яворського,б.7,  в т.ч. ПВР</t>
  </si>
  <si>
    <t>Капітальний ремонт житлового фонду(приміщень)</t>
  </si>
  <si>
    <t>Капітальний ремонт житлового фонду (приміщень)</t>
  </si>
  <si>
    <t>Будівництво системи передачі даних та відеоспостереження м. Ніжин, Чернігівської обл.,в т.ч. ПКД</t>
  </si>
  <si>
    <t xml:space="preserve">Капітальний ремонт пішохідної зони між проїжджими частинами вул.Шевченка на ділянці від  вул.Козача до вул.Синяківська в м.Ніжин, Чернігівської обл., в т.ч ПКД                                                                                                    </t>
  </si>
  <si>
    <t xml:space="preserve">Капітальний ремонт пішохідної частини тротуару біля будинку №11 по вул.Шевченка в м.Ніжин, Чернігівської обл., в т.ч ПКД                                                                                                    </t>
  </si>
  <si>
    <t>Проект переможець Громад.бюджету "Роболабораторія у Ніжинській гімназії №2"</t>
  </si>
  <si>
    <t>Проект переможець Громад.бюджету "Сучасний простір для гри в настінний теніс"</t>
  </si>
  <si>
    <t>Капітальний ремонт вхідних вузлів і віконних блоків у гімназії № 3, в т.ч. ПКД</t>
  </si>
  <si>
    <t>Пральні машини для ЗДО  №2, №12</t>
  </si>
  <si>
    <t>8110</t>
  </si>
  <si>
    <t>Заходи із запобігання та ліквідації надзвичайних ситуацій та наслідків стихійного лиха</t>
  </si>
  <si>
    <t>Інтерактивна дошка для ДХШ,комплект звукопідсилюючої апаратури, цифрового піаніно для "Української світлиці" ДХШ</t>
  </si>
  <si>
    <t>Субвенція з обласного бюджету на закупівлю опорними закладами охорони здоров’я послуг щодо проектування та встановлення кисневих станцій за рахунок відповідної субвенції з державного бюджету</t>
  </si>
  <si>
    <t>0611154</t>
  </si>
  <si>
    <t>1154</t>
  </si>
  <si>
    <t>0990</t>
  </si>
  <si>
    <t>Забезпечення діяльності ІРЦ за рахунок залишку коштів за освітньою субвенцією (крім залишку…</t>
  </si>
  <si>
    <t>Придбання автобусних зупинок 2 шт, елементів благоустрою,світлової вуличної гірлянди +49000грн,стели-вказівника "Ніжин" на вул. Челюскіна +49900грн</t>
  </si>
  <si>
    <t xml:space="preserve">Капітальний ремонт пішохідної зони між проїжджими частинами на ділянці від  площі ім. І Франка до вул.Козача в м.Ніжин, Чернігівської обл., в т.ч ПКД                                                                                                    </t>
  </si>
  <si>
    <t>0218110</t>
  </si>
  <si>
    <t xml:space="preserve">Капітальний ремонт огорожі скверу ім. М.Гоголя в т.ч ПКД  </t>
  </si>
  <si>
    <t>Будівництво споруд, установ та закладів фізичної культури і спорту</t>
  </si>
  <si>
    <t>1117325</t>
  </si>
  <si>
    <t>Співфінансування будівництва 5-ти спортивних майданчиків в розмірі 10% в рамках реалізації Програми Президента "Здорова Україна"</t>
  </si>
  <si>
    <t xml:space="preserve">Міська цільова програма цивільного захисту м.Ніжина на 2022 рік </t>
  </si>
  <si>
    <t>0217322</t>
  </si>
  <si>
    <t>7322</t>
  </si>
  <si>
    <t>Будівництво медичних установ та закладів</t>
  </si>
  <si>
    <t>Субвенція з обласного бюджету на здійснення переданих видатків у сфері освіти за рахунок коштів освітньої субвенції ( корекційно-розвиваючий комплекс, дидактичні ігри та посібники, спорт.облад.,меблі та інше, ноутбуки для роботи фахівців)</t>
  </si>
  <si>
    <t>коштiв бюджету розвитку бюджету  Ніжинської міської ТГ на здiйснення заходiв на будiвництво, реконструкцію i реставрацiю, капітальний ремонт об’єктів виробничої, комунiкацiйної та соцiальної iнфраструктури за об'єктами капітальних вкладень бюджету Ніжинської міської ТГ у розрізі інвестиційних проектів</t>
  </si>
  <si>
    <t>0218240</t>
  </si>
  <si>
    <t>8240</t>
  </si>
  <si>
    <t>Заходи та роботи з територіальної оборони</t>
  </si>
  <si>
    <t>Комплексна прграма заходів та робіт з територіальної оборони на 2022 рік</t>
  </si>
  <si>
    <t>МЦП співфінансування робіт з ремонту багатоквартирних житлових будинків Ніжинської міської територіальної громади на 2022 рік,</t>
  </si>
  <si>
    <t>Будівництво ЛЕП по вул.Арвата, Афганців, П.Морозова із встановленням КТП в м.Ніжин Чернігівської обл., в т.ч. ПВР</t>
  </si>
  <si>
    <t xml:space="preserve">Капітальний ремонт пішохідної зони між проїжджими частинами на ділянці від  площі ім. І Франка до вул.Козача в м.Ніжин, Чернігівської обл., в т.ч ПКД    </t>
  </si>
  <si>
    <t>Придбання обладнання та предметів довгострокового користування, в т.ч. 160 000 грн обладнання для захищеного конфідейційного каналу зв’язку для ЦНАП</t>
  </si>
  <si>
    <t>Програма розвитку цивільного захисту Ніжинської  територіальної громади на 2022 рік</t>
  </si>
  <si>
    <t xml:space="preserve">МЦП співфінансування робіт з ремонту та утримання фасадів багатоквартирних житлових будинків центральних вулиць та вулиць історичних частин м. Ніжина на 2022рік </t>
  </si>
  <si>
    <t>МЦП придбання у комунальну власність житла для надання у тимчасове користування особам, які постраждали від воєнної агресії російської федерації та залишилися без житла на 2022р.</t>
  </si>
  <si>
    <t>Міська цільова Програма фінансової підтримки КНП«Ніжинська центральна міська лікарня ім.М.Галицького» на 2022р.( кап.рем.будівлі під ПЛР лабораторію, в т ч ПКД )</t>
  </si>
  <si>
    <t>Управління житлово-комунального господарства та будівництва міської ради</t>
  </si>
  <si>
    <r>
      <t>Міська цільова програма заходів з відзначення державних та професійних свят, ювілейних та святкових дат, відзначення осіб, які зробили вагомий внесок у розвиток Ніжинської міської територіальної громади, здійснення представницьких та інших заходів на 2021рік (</t>
    </r>
    <r>
      <rPr>
        <sz val="12"/>
        <color rgb="FFFF0000"/>
        <rFont val="Times New Roman"/>
        <family val="1"/>
        <charset val="204"/>
      </rPr>
      <t>придбання електроплити для П.Іванова)</t>
    </r>
  </si>
  <si>
    <t>Міська цільова програма  "Фінансова підтримка та розвиток  КНП "Ніжинський міський пологовий будинок на 2022р"(гематологічного аналізатору - 272,0 тис.грн., апарату електрохірургічного високочастотного 2 шт. - 61,9 тис.грн.)</t>
  </si>
  <si>
    <t>Генератор</t>
  </si>
  <si>
    <t>Міська цільова програма оснащення медичною технікою та виробами медичного призначення на 2022-2024 рр.((портативний ультразвуковий апарат, набор для лапороскопічних операцій з електрохірургічною системою, коагулометр напівавтоматичний, комплекс електроенцефалографічний)</t>
  </si>
  <si>
    <t>Міська цільова програма  "Фінансова підтримка та розвиток  КНП "Ніжинський міський пологовий будинок на 2022р"(Встановлення дизельного генератора, який отриманий, як гуманітарна допомога за сприянням програми USIAD, виготовлений проект та кошторисна документація на реконструкцію системи електропостачання (встановлення ДЕС))</t>
  </si>
  <si>
    <r>
      <t>МЦП "Розвитку та фінансової підтримки комунальних підприємств Ніжинської міської ТГ на 2022 рік" (</t>
    </r>
    <r>
      <rPr>
        <b/>
        <sz val="12"/>
        <color indexed="8"/>
        <rFont val="Times New Roman"/>
        <family val="1"/>
        <charset val="204"/>
      </rPr>
      <t>КП "НУВКГ-27 129,047тис.грн</t>
    </r>
    <r>
      <rPr>
        <sz val="12"/>
        <color indexed="8"/>
        <rFont val="Times New Roman"/>
        <family val="1"/>
        <charset val="204"/>
      </rPr>
      <t xml:space="preserve">  (каналопромивальної машини -2760,0тис.грн,устан.2-х твердопаливних котлів на очисних спорудах-197,9 тис.грн, автоматизація керування насосними агрегатами КНС "Набережна"-44,990тис.грн, обладнання автоматичними компенсаторними установками ГКНС "Синяківська"-33,480 тис.грн, об’єкти Очисних споруд-40,117 тис.грн, трактор з відвалом для снігу,комунальною щіткою та роторною косаркою-860,0 тис грн, підмітальна машина 3 шт-196,5тис.грн ;  трактори LOVOL FT 504 2 шт - 1517000 грн., навісного обладнання для нього - відвалу Залізний Лев Ловол 504 2 шт - 71060 грн., щітки комунальної Залізний Лев 2.0 2 шт- 137000 грн.; підмітальної машини TEXAS SmartSweep 800Е (3 шт.) - 216000 грн.; косилки роторної КР - 1,35 - 55000 грн, генератори -21000000грн).</t>
    </r>
  </si>
  <si>
    <t>Насос в газову котельню (1 шт.) для ЗОШ№6; генератори для ЗЗСО, тепловий лічильник для гімназії №17, котел для гімназії №13</t>
  </si>
  <si>
    <t>Придбання ЧПУ станка (верстат деревообробний фрезерний з ЧПУ, котел для СЮТ)</t>
  </si>
  <si>
    <t>Програма інформатизації діяльності виконавчого комітету Ніжинської міської ради Чернігівської області на 2020-2022роки ( забезпечення інтернет ресурсом (придбання старлінку))</t>
  </si>
  <si>
    <t xml:space="preserve">до рiшення Ніжинської мiської ради      
"     
</t>
  </si>
  <si>
    <t xml:space="preserve">                    
        Міський голова                                                       Олександр КОДОЛА                                                   
</t>
  </si>
  <si>
    <t>від  " 07 " грудня  2022 року № 9-26/2022</t>
  </si>
</sst>
</file>

<file path=xl/styles.xml><?xml version="1.0" encoding="utf-8"?>
<styleSheet xmlns="http://schemas.openxmlformats.org/spreadsheetml/2006/main">
  <numFmts count="1">
    <numFmt numFmtId="164" formatCode="#,##0.0"/>
  </numFmts>
  <fonts count="24">
    <font>
      <sz val="10"/>
      <color theme="1"/>
      <name val="Calibri"/>
      <family val="2"/>
      <charset val="204"/>
      <scheme val="minor"/>
    </font>
    <font>
      <sz val="11"/>
      <color theme="1"/>
      <name val="Calibri"/>
      <family val="2"/>
      <scheme val="minor"/>
    </font>
    <font>
      <b/>
      <sz val="12"/>
      <color theme="1"/>
      <name val="Times New Roman"/>
      <family val="1"/>
      <charset val="204"/>
    </font>
    <font>
      <i/>
      <sz val="10"/>
      <color theme="1"/>
      <name val="Calibri"/>
      <family val="2"/>
      <charset val="204"/>
      <scheme val="minor"/>
    </font>
    <font>
      <sz val="10"/>
      <color theme="1"/>
      <name val="Times New Roman"/>
      <family val="1"/>
      <charset val="204"/>
    </font>
    <font>
      <b/>
      <sz val="10"/>
      <color theme="1"/>
      <name val="Times New Roman"/>
      <family val="1"/>
      <charset val="204"/>
    </font>
    <font>
      <b/>
      <sz val="10"/>
      <name val="Times New Roman"/>
      <family val="1"/>
      <charset val="204"/>
    </font>
    <font>
      <sz val="10"/>
      <color indexed="8"/>
      <name val="Arial"/>
      <family val="2"/>
      <charset val="204"/>
    </font>
    <font>
      <sz val="10"/>
      <color indexed="8"/>
      <name val="Times New Roman"/>
      <family val="1"/>
      <charset val="204"/>
    </font>
    <font>
      <sz val="12"/>
      <color indexed="8"/>
      <name val="Times New Roman"/>
      <family val="1"/>
      <charset val="204"/>
    </font>
    <font>
      <sz val="12"/>
      <name val="Times New Roman"/>
      <family val="1"/>
      <charset val="204"/>
    </font>
    <font>
      <b/>
      <sz val="12"/>
      <color indexed="8"/>
      <name val="Times New Roman"/>
      <family val="1"/>
      <charset val="204"/>
    </font>
    <font>
      <sz val="10"/>
      <color rgb="FFFF0000"/>
      <name val="Calibri"/>
      <family val="2"/>
      <charset val="204"/>
      <scheme val="minor"/>
    </font>
    <font>
      <sz val="11"/>
      <name val="Times New Roman"/>
      <family val="1"/>
      <charset val="204"/>
    </font>
    <font>
      <sz val="14"/>
      <color theme="1"/>
      <name val="Times New Roman"/>
      <family val="1"/>
      <charset val="204"/>
    </font>
    <font>
      <b/>
      <sz val="11"/>
      <color theme="1"/>
      <name val="Times New Roman"/>
      <family val="1"/>
      <charset val="204"/>
    </font>
    <font>
      <sz val="12"/>
      <color theme="1"/>
      <name val="Times New Roman"/>
      <family val="1"/>
      <charset val="204"/>
    </font>
    <font>
      <b/>
      <sz val="12"/>
      <name val="Times New Roman"/>
      <family val="1"/>
      <charset val="204"/>
    </font>
    <font>
      <sz val="12"/>
      <color theme="1"/>
      <name val="Calibri"/>
      <family val="2"/>
      <charset val="204"/>
      <scheme val="minor"/>
    </font>
    <font>
      <sz val="12"/>
      <color rgb="FFFF0000"/>
      <name val="Times New Roman"/>
      <family val="1"/>
      <charset val="204"/>
    </font>
    <font>
      <sz val="12"/>
      <color rgb="FF000000"/>
      <name val="Times New Roman"/>
      <family val="1"/>
      <charset val="204"/>
    </font>
    <font>
      <b/>
      <sz val="12"/>
      <color theme="1"/>
      <name val="Calibri"/>
      <family val="2"/>
      <charset val="204"/>
      <scheme val="minor"/>
    </font>
    <font>
      <sz val="12"/>
      <name val="Arial Cyr"/>
      <charset val="204"/>
    </font>
    <font>
      <b/>
      <sz val="12"/>
      <name val="Arial Cyr"/>
      <charset val="204"/>
    </font>
  </fonts>
  <fills count="6">
    <fill>
      <patternFill patternType="none"/>
    </fill>
    <fill>
      <patternFill patternType="gray125"/>
    </fill>
    <fill>
      <patternFill patternType="solid">
        <fgColor indexed="9"/>
        <bgColor indexed="64"/>
      </patternFill>
    </fill>
    <fill>
      <patternFill patternType="solid">
        <fgColor theme="4" tint="0.39997558519241921"/>
        <bgColor indexed="64"/>
      </patternFill>
    </fill>
    <fill>
      <patternFill patternType="solid">
        <fgColor rgb="FFFFFF00"/>
        <bgColor indexed="64"/>
      </patternFill>
    </fill>
    <fill>
      <patternFill patternType="solid">
        <fgColor rgb="FF92D05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7" fillId="0" borderId="0">
      <alignment vertical="top"/>
    </xf>
  </cellStyleXfs>
  <cellXfs count="149">
    <xf numFmtId="0" fontId="0" fillId="0" borderId="0" xfId="0"/>
    <xf numFmtId="0" fontId="4" fillId="0" borderId="0" xfId="0" applyFont="1"/>
    <xf numFmtId="0" fontId="4" fillId="0" borderId="1" xfId="0" applyFont="1" applyBorder="1" applyAlignment="1">
      <alignment wrapText="1"/>
    </xf>
    <xf numFmtId="0" fontId="0" fillId="0" borderId="1" xfId="0" applyBorder="1"/>
    <xf numFmtId="0" fontId="4" fillId="3" borderId="1" xfId="0" applyFont="1" applyFill="1" applyBorder="1" applyAlignment="1">
      <alignment wrapText="1"/>
    </xf>
    <xf numFmtId="49" fontId="6" fillId="0" borderId="1" xfId="0" applyNumberFormat="1" applyFont="1" applyFill="1" applyBorder="1" applyAlignment="1">
      <alignment horizontal="center" vertical="center" wrapText="1"/>
    </xf>
    <xf numFmtId="0" fontId="11" fillId="0" borderId="1" xfId="0" applyFont="1" applyBorder="1" applyAlignment="1">
      <alignment vertical="top" wrapText="1"/>
    </xf>
    <xf numFmtId="49" fontId="8" fillId="0" borderId="2" xfId="0" applyNumberFormat="1" applyFont="1" applyBorder="1" applyAlignment="1">
      <alignment horizontal="center" vertical="top" wrapText="1"/>
    </xf>
    <xf numFmtId="0" fontId="12" fillId="0" borderId="0" xfId="0" applyFont="1"/>
    <xf numFmtId="0" fontId="0" fillId="0" borderId="0" xfId="0" applyFont="1"/>
    <xf numFmtId="0" fontId="8" fillId="0" borderId="1" xfId="0" applyFont="1" applyBorder="1" applyAlignment="1">
      <alignment horizontal="center" wrapText="1"/>
    </xf>
    <xf numFmtId="0" fontId="6" fillId="0" borderId="1" xfId="0" applyFont="1" applyFill="1" applyBorder="1" applyAlignment="1">
      <alignment horizontal="left" vertical="center" wrapText="1"/>
    </xf>
    <xf numFmtId="0" fontId="0" fillId="0" borderId="0" xfId="0" applyFill="1"/>
    <xf numFmtId="0" fontId="9" fillId="0" borderId="1" xfId="0" applyFont="1" applyFill="1" applyBorder="1" applyAlignment="1">
      <alignment horizontal="center" vertical="top" wrapText="1"/>
    </xf>
    <xf numFmtId="0" fontId="10" fillId="0" borderId="1" xfId="0" applyFont="1" applyFill="1" applyBorder="1" applyAlignment="1">
      <alignment horizontal="left" vertical="center" wrapText="1"/>
    </xf>
    <xf numFmtId="0" fontId="5" fillId="0" borderId="0" xfId="0" applyFont="1" applyFill="1" applyAlignment="1">
      <alignment horizontal="center" vertical="center"/>
    </xf>
    <xf numFmtId="0" fontId="13" fillId="0" borderId="1" xfId="0" applyFont="1" applyBorder="1" applyAlignment="1">
      <alignment wrapText="1"/>
    </xf>
    <xf numFmtId="0" fontId="0" fillId="3" borderId="1" xfId="0" applyFill="1" applyBorder="1"/>
    <xf numFmtId="0" fontId="0" fillId="0" borderId="0" xfId="0" applyAlignment="1">
      <alignment horizontal="left"/>
    </xf>
    <xf numFmtId="0" fontId="4" fillId="0" borderId="0" xfId="0" applyFont="1" applyAlignment="1">
      <alignment horizontal="left"/>
    </xf>
    <xf numFmtId="0" fontId="15" fillId="3" borderId="1" xfId="0" applyFont="1" applyFill="1" applyBorder="1" applyAlignment="1">
      <alignment wrapText="1"/>
    </xf>
    <xf numFmtId="0" fontId="14" fillId="0" borderId="0" xfId="0" applyFont="1" applyBorder="1" applyAlignment="1">
      <alignment horizontal="left" wrapText="1"/>
    </xf>
    <xf numFmtId="4" fontId="4"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0" fontId="11" fillId="0" borderId="1" xfId="0" applyFont="1" applyBorder="1" applyAlignment="1">
      <alignment horizontal="center" vertical="top" wrapText="1"/>
    </xf>
    <xf numFmtId="0" fontId="11" fillId="0" borderId="1" xfId="0" applyFont="1" applyFill="1" applyBorder="1" applyAlignment="1">
      <alignment horizontal="center" vertical="top" wrapText="1"/>
    </xf>
    <xf numFmtId="0" fontId="2" fillId="0" borderId="1" xfId="0" applyFont="1" applyBorder="1" applyAlignment="1">
      <alignment wrapText="1"/>
    </xf>
    <xf numFmtId="0" fontId="17" fillId="0"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17" fillId="2" borderId="1" xfId="0" applyFont="1" applyFill="1" applyBorder="1" applyAlignment="1">
      <alignment horizontal="center" vertical="center" wrapText="1"/>
    </xf>
    <xf numFmtId="0" fontId="2" fillId="0" borderId="0" xfId="0" applyFont="1" applyAlignment="1">
      <alignment horizontal="center"/>
    </xf>
    <xf numFmtId="0" fontId="2" fillId="0" borderId="1" xfId="0" applyFont="1" applyBorder="1" applyAlignment="1">
      <alignment horizontal="center" wrapText="1"/>
    </xf>
    <xf numFmtId="0" fontId="11" fillId="0" borderId="1" xfId="0" applyFont="1" applyBorder="1" applyAlignment="1">
      <alignment horizontal="left" vertical="top" wrapText="1"/>
    </xf>
    <xf numFmtId="0" fontId="16" fillId="0" borderId="1" xfId="0" applyFont="1" applyBorder="1" applyAlignment="1">
      <alignment wrapText="1"/>
    </xf>
    <xf numFmtId="0" fontId="18" fillId="0" borderId="1" xfId="0" applyFont="1" applyBorder="1"/>
    <xf numFmtId="4" fontId="2"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xf>
    <xf numFmtId="0" fontId="11" fillId="0" borderId="1" xfId="0" applyFont="1" applyBorder="1" applyAlignment="1">
      <alignment horizontal="center" vertical="center" wrapText="1"/>
    </xf>
    <xf numFmtId="49" fontId="11" fillId="0" borderId="2" xfId="0" applyNumberFormat="1" applyFont="1" applyBorder="1" applyAlignment="1">
      <alignment horizontal="center" vertical="center" wrapText="1"/>
    </xf>
    <xf numFmtId="0" fontId="18" fillId="0" borderId="0" xfId="0" applyFont="1" applyBorder="1"/>
    <xf numFmtId="0" fontId="9" fillId="0" borderId="1" xfId="0" applyFont="1" applyBorder="1" applyAlignment="1">
      <alignment horizontal="center" wrapText="1"/>
    </xf>
    <xf numFmtId="49" fontId="9" fillId="0" borderId="2" xfId="0" applyNumberFormat="1" applyFont="1" applyBorder="1" applyAlignment="1">
      <alignment horizontal="center" vertical="top" wrapText="1"/>
    </xf>
    <xf numFmtId="0" fontId="10" fillId="2" borderId="1" xfId="0" applyFont="1" applyFill="1" applyBorder="1" applyAlignment="1">
      <alignment horizontal="left" vertical="center" wrapText="1"/>
    </xf>
    <xf numFmtId="0" fontId="10" fillId="0" borderId="1" xfId="0" applyFont="1" applyFill="1" applyBorder="1" applyAlignment="1">
      <alignment wrapText="1"/>
    </xf>
    <xf numFmtId="4" fontId="16" fillId="0" borderId="1" xfId="0" applyNumberFormat="1" applyFont="1" applyFill="1" applyBorder="1" applyAlignment="1">
      <alignment horizontal="center" vertical="center" wrapText="1"/>
    </xf>
    <xf numFmtId="0" fontId="17" fillId="0" borderId="1" xfId="0" applyFont="1" applyFill="1" applyBorder="1" applyAlignment="1">
      <alignment horizontal="left" vertical="center" wrapText="1"/>
    </xf>
    <xf numFmtId="0" fontId="18" fillId="0" borderId="0" xfId="0" applyFont="1"/>
    <xf numFmtId="4" fontId="2" fillId="0" borderId="1" xfId="0" applyNumberFormat="1" applyFont="1" applyFill="1" applyBorder="1" applyAlignment="1">
      <alignment horizontal="center" vertical="center" wrapText="1"/>
    </xf>
    <xf numFmtId="0" fontId="16" fillId="0" borderId="1" xfId="0" applyFont="1" applyFill="1" applyBorder="1" applyAlignment="1">
      <alignment horizontal="center"/>
    </xf>
    <xf numFmtId="0" fontId="18" fillId="0" borderId="1" xfId="0" applyFont="1" applyFill="1" applyBorder="1"/>
    <xf numFmtId="49" fontId="2" fillId="0" borderId="1" xfId="0" applyNumberFormat="1" applyFont="1" applyBorder="1"/>
    <xf numFmtId="49" fontId="2" fillId="0" borderId="1" xfId="0" applyNumberFormat="1" applyFont="1" applyFill="1" applyBorder="1" applyAlignment="1">
      <alignment horizontal="center"/>
    </xf>
    <xf numFmtId="0" fontId="16" fillId="0" borderId="1" xfId="0" applyFont="1" applyBorder="1"/>
    <xf numFmtId="4" fontId="2" fillId="0" borderId="1" xfId="0" applyNumberFormat="1" applyFont="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1" xfId="0" applyFont="1" applyFill="1" applyBorder="1" applyAlignment="1">
      <alignment horizontal="left" vertical="top" wrapText="1"/>
    </xf>
    <xf numFmtId="49" fontId="16" fillId="0" borderId="1" xfId="0" applyNumberFormat="1" applyFont="1" applyBorder="1" applyAlignment="1">
      <alignment horizontal="center"/>
    </xf>
    <xf numFmtId="0" fontId="10" fillId="0" borderId="1" xfId="0" applyFont="1" applyBorder="1" applyAlignment="1">
      <alignment wrapText="1"/>
    </xf>
    <xf numFmtId="4" fontId="16" fillId="0" borderId="1" xfId="0" applyNumberFormat="1" applyFont="1" applyFill="1" applyBorder="1" applyAlignment="1">
      <alignment horizontal="center" vertical="center"/>
    </xf>
    <xf numFmtId="49" fontId="2" fillId="0" borderId="1" xfId="0" applyNumberFormat="1" applyFont="1" applyBorder="1" applyAlignment="1">
      <alignment horizontal="center"/>
    </xf>
    <xf numFmtId="0" fontId="17" fillId="2" borderId="1" xfId="0" applyFont="1" applyFill="1" applyBorder="1" applyAlignment="1">
      <alignment horizontal="left" vertical="center" wrapText="1"/>
    </xf>
    <xf numFmtId="0" fontId="2" fillId="0" borderId="1" xfId="0" applyFont="1" applyFill="1" applyBorder="1" applyAlignment="1">
      <alignment wrapText="1"/>
    </xf>
    <xf numFmtId="0" fontId="2" fillId="0" borderId="1" xfId="0" applyFont="1" applyBorder="1"/>
    <xf numFmtId="0" fontId="18" fillId="0" borderId="3" xfId="0" applyFont="1" applyBorder="1"/>
    <xf numFmtId="4" fontId="2" fillId="0" borderId="1" xfId="0" applyNumberFormat="1" applyFont="1" applyFill="1" applyBorder="1" applyAlignment="1">
      <alignment horizontal="center" vertical="center"/>
    </xf>
    <xf numFmtId="0" fontId="16" fillId="4" borderId="1" xfId="0" applyNumberFormat="1" applyFont="1" applyFill="1" applyBorder="1" applyAlignment="1">
      <alignment wrapText="1"/>
    </xf>
    <xf numFmtId="4" fontId="16" fillId="5" borderId="1" xfId="0" applyNumberFormat="1" applyFont="1" applyFill="1" applyBorder="1" applyAlignment="1">
      <alignment horizontal="center" vertical="center"/>
    </xf>
    <xf numFmtId="49" fontId="17" fillId="2" borderId="1" xfId="0" applyNumberFormat="1" applyFont="1" applyFill="1" applyBorder="1" applyAlignment="1">
      <alignment horizontal="center" vertical="center" wrapText="1"/>
    </xf>
    <xf numFmtId="49" fontId="17" fillId="0" borderId="1" xfId="0" applyNumberFormat="1" applyFont="1" applyFill="1" applyBorder="1" applyAlignment="1">
      <alignment horizontal="center" vertical="center" wrapText="1"/>
    </xf>
    <xf numFmtId="0" fontId="16" fillId="0" borderId="1" xfId="0" applyNumberFormat="1" applyFont="1" applyFill="1" applyBorder="1" applyAlignment="1">
      <alignment wrapText="1"/>
    </xf>
    <xf numFmtId="0" fontId="18" fillId="0" borderId="4" xfId="0" applyFont="1" applyBorder="1"/>
    <xf numFmtId="0" fontId="16" fillId="0" borderId="1" xfId="0" applyFont="1" applyFill="1" applyBorder="1" applyAlignment="1">
      <alignment wrapText="1"/>
    </xf>
    <xf numFmtId="0" fontId="9" fillId="0" borderId="1" xfId="0" applyFont="1" applyFill="1" applyBorder="1" applyAlignment="1">
      <alignment horizontal="left" vertical="top" wrapText="1"/>
    </xf>
    <xf numFmtId="0" fontId="9" fillId="0" borderId="1" xfId="0" applyNumberFormat="1" applyFont="1" applyFill="1" applyBorder="1" applyAlignment="1">
      <alignment horizontal="left" vertical="top" wrapText="1"/>
    </xf>
    <xf numFmtId="0" fontId="17" fillId="2" borderId="1" xfId="0" applyNumberFormat="1" applyFont="1" applyFill="1" applyBorder="1" applyAlignment="1" applyProtection="1">
      <alignment horizontal="left" vertical="center" wrapText="1"/>
    </xf>
    <xf numFmtId="0" fontId="16" fillId="0" borderId="1" xfId="0" applyFont="1" applyFill="1" applyBorder="1"/>
    <xf numFmtId="0" fontId="2" fillId="0" borderId="1" xfId="0" applyFont="1" applyBorder="1" applyAlignment="1">
      <alignment horizontal="center"/>
    </xf>
    <xf numFmtId="0" fontId="16" fillId="0" borderId="1" xfId="0" applyFont="1" applyBorder="1" applyAlignment="1">
      <alignment horizontal="center"/>
    </xf>
    <xf numFmtId="0" fontId="20" fillId="0" borderId="1" xfId="0" applyFont="1" applyFill="1" applyBorder="1" applyAlignment="1">
      <alignment wrapText="1"/>
    </xf>
    <xf numFmtId="0" fontId="16" fillId="0" borderId="2" xfId="0" applyFont="1" applyBorder="1" applyAlignment="1">
      <alignment horizontal="center"/>
    </xf>
    <xf numFmtId="49" fontId="2" fillId="0" borderId="2" xfId="0" applyNumberFormat="1" applyFont="1" applyBorder="1" applyAlignment="1">
      <alignment horizontal="center" vertical="center"/>
    </xf>
    <xf numFmtId="49" fontId="16" fillId="0" borderId="1" xfId="0" applyNumberFormat="1" applyFont="1" applyFill="1" applyBorder="1"/>
    <xf numFmtId="49" fontId="16" fillId="0" borderId="1" xfId="0" applyNumberFormat="1" applyFont="1" applyFill="1" applyBorder="1" applyAlignment="1">
      <alignment horizontal="center"/>
    </xf>
    <xf numFmtId="49" fontId="2" fillId="0" borderId="1" xfId="0" applyNumberFormat="1" applyFont="1" applyFill="1" applyBorder="1"/>
    <xf numFmtId="0" fontId="2" fillId="0" borderId="1" xfId="0" applyFont="1" applyFill="1" applyBorder="1"/>
    <xf numFmtId="0" fontId="21" fillId="0" borderId="4" xfId="0" applyFont="1" applyBorder="1"/>
    <xf numFmtId="49" fontId="11" fillId="0" borderId="1" xfId="0" applyNumberFormat="1" applyFont="1" applyBorder="1" applyAlignment="1">
      <alignment horizontal="center" vertical="top" wrapText="1"/>
    </xf>
    <xf numFmtId="49" fontId="18" fillId="0" borderId="1" xfId="0" applyNumberFormat="1" applyFont="1" applyBorder="1"/>
    <xf numFmtId="0" fontId="18" fillId="0" borderId="1" xfId="0" applyFont="1" applyBorder="1" applyAlignment="1">
      <alignment horizontal="center"/>
    </xf>
    <xf numFmtId="4" fontId="16" fillId="0" borderId="1" xfId="0" applyNumberFormat="1" applyFont="1" applyFill="1" applyBorder="1"/>
    <xf numFmtId="49" fontId="11" fillId="0" borderId="1" xfId="0" applyNumberFormat="1" applyFont="1" applyBorder="1" applyAlignment="1">
      <alignment horizontal="center" vertical="center" wrapText="1"/>
    </xf>
    <xf numFmtId="0" fontId="18" fillId="0" borderId="1" xfId="0" applyFont="1" applyBorder="1" applyAlignment="1">
      <alignment wrapText="1"/>
    </xf>
    <xf numFmtId="0" fontId="18" fillId="0" borderId="1" xfId="0" applyFont="1" applyFill="1" applyBorder="1" applyAlignment="1">
      <alignment horizontal="center"/>
    </xf>
    <xf numFmtId="4" fontId="2" fillId="0" borderId="1" xfId="0" applyNumberFormat="1" applyFont="1" applyFill="1" applyBorder="1"/>
    <xf numFmtId="0" fontId="9" fillId="0" borderId="1" xfId="0" applyFont="1" applyBorder="1" applyAlignment="1">
      <alignment horizontal="left" vertical="top" wrapText="1"/>
    </xf>
    <xf numFmtId="4" fontId="2" fillId="0" borderId="1" xfId="0" applyNumberFormat="1" applyFont="1" applyBorder="1"/>
    <xf numFmtId="0" fontId="9" fillId="0" borderId="1" xfId="0" applyFont="1" applyFill="1" applyBorder="1" applyAlignment="1">
      <alignment horizontal="left" vertical="center" wrapText="1"/>
    </xf>
    <xf numFmtId="0" fontId="20" fillId="0" borderId="1" xfId="0" applyFont="1" applyBorder="1" applyAlignment="1">
      <alignment vertical="top" wrapText="1"/>
    </xf>
    <xf numFmtId="49" fontId="16" fillId="0" borderId="1" xfId="0" applyNumberFormat="1" applyFont="1" applyBorder="1"/>
    <xf numFmtId="0" fontId="21" fillId="0" borderId="1" xfId="0" applyFont="1" applyBorder="1" applyAlignment="1">
      <alignment horizontal="center"/>
    </xf>
    <xf numFmtId="4" fontId="16" fillId="0" borderId="1" xfId="0" applyNumberFormat="1" applyFont="1" applyBorder="1" applyAlignment="1">
      <alignment horizontal="center" vertical="center"/>
    </xf>
    <xf numFmtId="0" fontId="21" fillId="0" borderId="1" xfId="0" applyFont="1" applyBorder="1"/>
    <xf numFmtId="49" fontId="2" fillId="0" borderId="1" xfId="0" applyNumberFormat="1" applyFont="1" applyFill="1" applyBorder="1" applyAlignment="1">
      <alignment horizontal="center" vertical="center"/>
    </xf>
    <xf numFmtId="0" fontId="22" fillId="0" borderId="1" xfId="0" applyFont="1" applyFill="1" applyBorder="1" applyAlignment="1">
      <alignment horizontal="center"/>
    </xf>
    <xf numFmtId="0" fontId="10" fillId="0" borderId="1" xfId="0" applyFont="1" applyFill="1" applyBorder="1" applyAlignment="1">
      <alignment vertical="center" wrapText="1"/>
    </xf>
    <xf numFmtId="0" fontId="23" fillId="0" borderId="1" xfId="0" applyFont="1" applyFill="1" applyBorder="1" applyAlignment="1">
      <alignment horizontal="center"/>
    </xf>
    <xf numFmtId="0" fontId="17" fillId="0" borderId="1" xfId="0" applyFont="1" applyFill="1" applyBorder="1" applyAlignment="1">
      <alignment vertical="center" wrapText="1"/>
    </xf>
    <xf numFmtId="0" fontId="11" fillId="0" borderId="1" xfId="0" applyFont="1" applyBorder="1" applyAlignment="1">
      <alignment horizontal="center" wrapText="1"/>
    </xf>
    <xf numFmtId="49" fontId="11" fillId="0" borderId="1" xfId="0" applyNumberFormat="1" applyFont="1" applyBorder="1" applyAlignment="1">
      <alignment horizontal="center" wrapText="1"/>
    </xf>
    <xf numFmtId="0" fontId="9" fillId="0" borderId="2" xfId="0" applyFont="1" applyBorder="1" applyAlignment="1">
      <alignment horizontal="left" vertical="top" wrapText="1"/>
    </xf>
    <xf numFmtId="4" fontId="16" fillId="0" borderId="1" xfId="0" applyNumberFormat="1" applyFont="1" applyBorder="1"/>
    <xf numFmtId="0" fontId="9" fillId="0" borderId="2" xfId="0" applyFont="1" applyFill="1" applyBorder="1" applyAlignment="1">
      <alignment horizontal="left" vertical="top" wrapText="1"/>
    </xf>
    <xf numFmtId="0" fontId="16" fillId="0" borderId="2" xfId="0" applyFont="1" applyFill="1" applyBorder="1"/>
    <xf numFmtId="0" fontId="9" fillId="5" borderId="1" xfId="0" applyFont="1" applyFill="1" applyBorder="1" applyAlignment="1">
      <alignment horizontal="left" vertical="center" wrapText="1"/>
    </xf>
    <xf numFmtId="0" fontId="10" fillId="5" borderId="1" xfId="0" applyFont="1" applyFill="1" applyBorder="1" applyAlignment="1">
      <alignment wrapText="1"/>
    </xf>
    <xf numFmtId="0" fontId="9" fillId="0" borderId="1" xfId="0" applyFont="1" applyBorder="1" applyAlignment="1">
      <alignment horizontal="center" vertical="top" wrapText="1"/>
    </xf>
    <xf numFmtId="49" fontId="9" fillId="0" borderId="1" xfId="0" applyNumberFormat="1" applyFont="1" applyFill="1" applyBorder="1" applyAlignment="1">
      <alignment horizontal="center" wrapText="1"/>
    </xf>
    <xf numFmtId="49" fontId="18" fillId="0" borderId="1" xfId="0" applyNumberFormat="1" applyFont="1" applyFill="1" applyBorder="1"/>
    <xf numFmtId="0" fontId="10" fillId="0" borderId="1" xfId="0" applyFont="1" applyFill="1" applyBorder="1" applyAlignment="1">
      <alignment vertical="top" wrapText="1"/>
    </xf>
    <xf numFmtId="0" fontId="2" fillId="0" borderId="0" xfId="0" applyFont="1" applyFill="1" applyAlignment="1">
      <alignment horizontal="center" vertical="center"/>
    </xf>
    <xf numFmtId="0" fontId="16" fillId="0" borderId="1" xfId="0" applyFont="1" applyBorder="1" applyAlignment="1">
      <alignment horizontal="center" wrapText="1"/>
    </xf>
    <xf numFmtId="4" fontId="10" fillId="0" borderId="1" xfId="0" applyNumberFormat="1" applyFont="1" applyFill="1" applyBorder="1" applyAlignment="1">
      <alignment horizontal="center" vertical="center" wrapText="1"/>
    </xf>
    <xf numFmtId="0" fontId="16" fillId="0" borderId="1" xfId="0" applyFont="1" applyFill="1" applyBorder="1" applyAlignment="1">
      <alignment horizontal="center" wrapText="1"/>
    </xf>
    <xf numFmtId="0" fontId="18" fillId="5" borderId="1" xfId="0" applyFont="1" applyFill="1" applyBorder="1"/>
    <xf numFmtId="4" fontId="10" fillId="5" borderId="1" xfId="0" applyNumberFormat="1" applyFont="1" applyFill="1" applyBorder="1" applyAlignment="1">
      <alignment horizontal="center" vertical="center" wrapText="1"/>
    </xf>
    <xf numFmtId="49" fontId="17" fillId="2" borderId="2" xfId="0" applyNumberFormat="1" applyFont="1" applyFill="1" applyBorder="1" applyAlignment="1">
      <alignment horizontal="center" vertical="center" wrapText="1"/>
    </xf>
    <xf numFmtId="0" fontId="10" fillId="0" borderId="1" xfId="0" applyFont="1" applyFill="1" applyBorder="1" applyAlignment="1">
      <alignment horizontal="left" vertical="top" wrapText="1" indent="1"/>
    </xf>
    <xf numFmtId="3" fontId="17" fillId="0" borderId="1" xfId="0" applyNumberFormat="1" applyFont="1" applyFill="1" applyBorder="1" applyAlignment="1">
      <alignment horizontal="center" vertical="center" wrapText="1"/>
    </xf>
    <xf numFmtId="164" fontId="9" fillId="0" borderId="2" xfId="2" applyNumberFormat="1" applyFont="1" applyFill="1" applyBorder="1" applyAlignment="1">
      <alignment vertical="top" wrapText="1"/>
    </xf>
    <xf numFmtId="3" fontId="10" fillId="0" borderId="1" xfId="0" applyNumberFormat="1" applyFont="1" applyFill="1" applyBorder="1" applyAlignment="1">
      <alignment horizontal="center" vertical="center" wrapText="1"/>
    </xf>
    <xf numFmtId="0" fontId="2" fillId="0" borderId="2" xfId="0" applyFont="1" applyBorder="1" applyAlignment="1">
      <alignment horizontal="center"/>
    </xf>
    <xf numFmtId="164" fontId="11" fillId="0" borderId="2" xfId="2" applyNumberFormat="1" applyFont="1" applyFill="1" applyBorder="1" applyAlignment="1">
      <alignment vertical="top" wrapText="1"/>
    </xf>
    <xf numFmtId="0" fontId="21" fillId="0" borderId="1" xfId="0" applyFont="1" applyFill="1" applyBorder="1"/>
    <xf numFmtId="0" fontId="16" fillId="0" borderId="1" xfId="0" applyFont="1" applyBorder="1" applyAlignment="1">
      <alignment horizontal="left" wrapText="1"/>
    </xf>
    <xf numFmtId="0" fontId="9" fillId="0" borderId="1" xfId="0" applyFont="1" applyBorder="1" applyAlignment="1">
      <alignment horizontal="left" vertical="center" wrapText="1"/>
    </xf>
    <xf numFmtId="0" fontId="2" fillId="0" borderId="1" xfId="0" applyFont="1" applyBorder="1" applyAlignment="1">
      <alignment vertical="center"/>
    </xf>
    <xf numFmtId="49" fontId="10" fillId="2" borderId="2" xfId="0" applyNumberFormat="1" applyFont="1" applyFill="1" applyBorder="1" applyAlignment="1">
      <alignment horizontal="left" vertical="center" wrapText="1"/>
    </xf>
    <xf numFmtId="0" fontId="11" fillId="0" borderId="1" xfId="0" applyFont="1" applyBorder="1"/>
    <xf numFmtId="4" fontId="2" fillId="3" borderId="1" xfId="0" applyNumberFormat="1" applyFont="1" applyFill="1" applyBorder="1" applyAlignment="1">
      <alignment horizontal="center" vertical="center" wrapText="1"/>
    </xf>
    <xf numFmtId="0" fontId="4" fillId="0" borderId="1" xfId="0" applyFont="1" applyBorder="1" applyAlignment="1">
      <alignment horizontal="center" vertical="center" textRotation="90" wrapText="1"/>
    </xf>
    <xf numFmtId="0" fontId="5" fillId="0" borderId="1" xfId="0" applyFont="1" applyBorder="1" applyAlignment="1">
      <alignment horizontal="center" vertical="center" wrapText="1"/>
    </xf>
    <xf numFmtId="0" fontId="14" fillId="0" borderId="0" xfId="0" applyFont="1" applyBorder="1" applyAlignment="1">
      <alignment horizontal="left" wrapText="1"/>
    </xf>
    <xf numFmtId="0" fontId="4" fillId="0" borderId="0" xfId="0" applyFont="1" applyAlignment="1">
      <alignment horizontal="left" wrapText="1"/>
    </xf>
    <xf numFmtId="0" fontId="3" fillId="0" borderId="0" xfId="0" applyFont="1" applyAlignment="1">
      <alignment horizontal="center"/>
    </xf>
    <xf numFmtId="0" fontId="2" fillId="0" borderId="0" xfId="0" applyFont="1" applyAlignment="1">
      <alignment horizontal="center"/>
    </xf>
    <xf numFmtId="0" fontId="2" fillId="0" borderId="0" xfId="0" applyFont="1" applyAlignment="1">
      <alignment horizontal="center" wrapText="1"/>
    </xf>
    <xf numFmtId="0" fontId="0" fillId="0" borderId="0" xfId="0" applyAlignment="1">
      <alignment horizontal="center"/>
    </xf>
    <xf numFmtId="0" fontId="4" fillId="0" borderId="0" xfId="0" applyFont="1" applyAlignment="1">
      <alignment horizontal="left"/>
    </xf>
    <xf numFmtId="0" fontId="16" fillId="0" borderId="0" xfId="0" applyFont="1" applyBorder="1" applyAlignment="1">
      <alignment horizontal="center" wrapText="1"/>
    </xf>
  </cellXfs>
  <cellStyles count="3">
    <cellStyle name="Звичайний_Додаток _ 3 зм_ни 4575" xfId="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U152"/>
  <sheetViews>
    <sheetView tabSelected="1" showWhiteSpace="0" view="pageBreakPreview" topLeftCell="A87" zoomScale="75" zoomScaleNormal="100" zoomScaleSheetLayoutView="75" workbookViewId="0">
      <selection activeCell="H118" sqref="H118"/>
    </sheetView>
  </sheetViews>
  <sheetFormatPr defaultRowHeight="12.75"/>
  <cols>
    <col min="1" max="1" width="10.28515625" customWidth="1"/>
    <col min="4" max="4" width="40.85546875" customWidth="1"/>
    <col min="5" max="5" width="57.42578125" customWidth="1"/>
    <col min="6" max="6" width="9" customWidth="1"/>
    <col min="7" max="7" width="7.7109375" customWidth="1"/>
    <col min="8" max="8" width="10.140625" customWidth="1"/>
    <col min="9" max="9" width="14" customWidth="1"/>
    <col min="10" max="10" width="20.7109375" customWidth="1"/>
    <col min="11" max="11" width="10.85546875" customWidth="1"/>
  </cols>
  <sheetData>
    <row r="1" spans="1:11">
      <c r="E1" s="18"/>
      <c r="F1" s="18"/>
      <c r="G1" s="18"/>
      <c r="H1" s="19" t="s">
        <v>163</v>
      </c>
      <c r="I1" s="19"/>
      <c r="J1" s="19"/>
      <c r="K1" s="18"/>
    </row>
    <row r="2" spans="1:11" ht="13.5" customHeight="1">
      <c r="D2" s="8"/>
      <c r="E2" s="18"/>
      <c r="F2" s="142" t="s">
        <v>225</v>
      </c>
      <c r="G2" s="142"/>
      <c r="H2" s="142"/>
      <c r="I2" s="142"/>
      <c r="J2" s="142"/>
      <c r="K2" s="142"/>
    </row>
    <row r="3" spans="1:11">
      <c r="E3" s="147" t="s">
        <v>169</v>
      </c>
      <c r="F3" s="147"/>
      <c r="G3" s="147"/>
      <c r="H3" s="147"/>
      <c r="I3" s="147"/>
      <c r="J3" s="147"/>
      <c r="K3" s="147"/>
    </row>
    <row r="4" spans="1:11">
      <c r="E4" s="19"/>
      <c r="F4" s="19"/>
      <c r="G4" s="19"/>
      <c r="H4" s="19"/>
      <c r="I4" s="147" t="s">
        <v>168</v>
      </c>
      <c r="J4" s="147"/>
      <c r="K4" s="147"/>
    </row>
    <row r="5" spans="1:11">
      <c r="E5" s="18"/>
      <c r="F5" s="18"/>
      <c r="G5" s="147" t="s">
        <v>227</v>
      </c>
      <c r="H5" s="147"/>
      <c r="I5" s="147"/>
      <c r="J5" s="147"/>
      <c r="K5" s="147"/>
    </row>
    <row r="6" spans="1:11" ht="15.75">
      <c r="A6" s="144" t="s">
        <v>170</v>
      </c>
      <c r="B6" s="144"/>
      <c r="C6" s="144"/>
      <c r="D6" s="144"/>
      <c r="E6" s="144"/>
      <c r="F6" s="144"/>
      <c r="G6" s="144"/>
      <c r="H6" s="144"/>
      <c r="I6" s="144"/>
      <c r="J6" s="144"/>
      <c r="K6" s="144"/>
    </row>
    <row r="7" spans="1:11" ht="30.75" customHeight="1">
      <c r="A7" s="145" t="s">
        <v>202</v>
      </c>
      <c r="B7" s="145"/>
      <c r="C7" s="145"/>
      <c r="D7" s="145"/>
      <c r="E7" s="145"/>
      <c r="F7" s="145"/>
      <c r="G7" s="145"/>
      <c r="H7" s="145"/>
      <c r="I7" s="145"/>
      <c r="J7" s="145"/>
      <c r="K7" s="145"/>
    </row>
    <row r="8" spans="1:11" ht="15.75">
      <c r="A8" s="144" t="s">
        <v>118</v>
      </c>
      <c r="B8" s="144"/>
      <c r="C8" s="144"/>
      <c r="D8" s="144"/>
      <c r="E8" s="144"/>
      <c r="F8" s="144"/>
      <c r="G8" s="144"/>
      <c r="H8" s="144"/>
      <c r="I8" s="144"/>
      <c r="J8" s="144"/>
      <c r="K8" s="144"/>
    </row>
    <row r="9" spans="1:11">
      <c r="A9" s="146"/>
      <c r="B9" s="146"/>
    </row>
    <row r="10" spans="1:11">
      <c r="A10" s="143"/>
      <c r="B10" s="143"/>
    </row>
    <row r="11" spans="1:11" ht="75.75" customHeight="1">
      <c r="A11" s="139" t="s">
        <v>119</v>
      </c>
      <c r="B11" s="139" t="s">
        <v>120</v>
      </c>
      <c r="C11" s="139" t="s">
        <v>2</v>
      </c>
      <c r="D11" s="140" t="s">
        <v>0</v>
      </c>
      <c r="E11" s="140" t="s">
        <v>121</v>
      </c>
      <c r="F11" s="140" t="s">
        <v>122</v>
      </c>
      <c r="G11" s="140" t="s">
        <v>123</v>
      </c>
      <c r="H11" s="140" t="s">
        <v>1</v>
      </c>
      <c r="I11" s="140" t="s">
        <v>124</v>
      </c>
      <c r="J11" s="140" t="s">
        <v>128</v>
      </c>
      <c r="K11" s="140" t="s">
        <v>125</v>
      </c>
    </row>
    <row r="12" spans="1:11" ht="47.25">
      <c r="A12" s="26">
        <v>1200000</v>
      </c>
      <c r="B12" s="31">
        <v>12</v>
      </c>
      <c r="C12" s="26"/>
      <c r="D12" s="32" t="s">
        <v>215</v>
      </c>
      <c r="E12" s="33"/>
      <c r="F12" s="33"/>
      <c r="G12" s="33"/>
      <c r="H12" s="33"/>
      <c r="I12" s="34"/>
      <c r="J12" s="35">
        <f>J13+J15+J18</f>
        <v>3712480.09</v>
      </c>
      <c r="K12" s="33"/>
    </row>
    <row r="13" spans="1:11" ht="31.5">
      <c r="A13" s="36" t="s">
        <v>106</v>
      </c>
      <c r="B13" s="37">
        <v>6030</v>
      </c>
      <c r="C13" s="38" t="s">
        <v>104</v>
      </c>
      <c r="D13" s="32" t="s">
        <v>107</v>
      </c>
      <c r="E13" s="33"/>
      <c r="F13" s="33"/>
      <c r="G13" s="33"/>
      <c r="H13" s="33"/>
      <c r="I13" s="39"/>
      <c r="J13" s="35">
        <f>J14</f>
        <v>1053127</v>
      </c>
      <c r="K13" s="33"/>
    </row>
    <row r="14" spans="1:11" ht="31.5">
      <c r="A14" s="26"/>
      <c r="B14" s="40">
        <v>3132</v>
      </c>
      <c r="C14" s="41"/>
      <c r="D14" s="42" t="s">
        <v>6</v>
      </c>
      <c r="E14" s="43" t="s">
        <v>193</v>
      </c>
      <c r="F14" s="33"/>
      <c r="G14" s="33"/>
      <c r="H14" s="33"/>
      <c r="I14" s="34"/>
      <c r="J14" s="44">
        <v>1053127</v>
      </c>
      <c r="K14" s="33"/>
    </row>
    <row r="15" spans="1:11" ht="59.25" customHeight="1">
      <c r="A15" s="37">
        <v>1217461</v>
      </c>
      <c r="B15" s="37">
        <v>7461</v>
      </c>
      <c r="C15" s="38" t="s">
        <v>57</v>
      </c>
      <c r="D15" s="45" t="s">
        <v>58</v>
      </c>
      <c r="E15" s="33"/>
      <c r="F15" s="33"/>
      <c r="G15" s="33"/>
      <c r="H15" s="33"/>
      <c r="I15" s="46"/>
      <c r="J15" s="47">
        <f>J16+J17</f>
        <v>2659353.09</v>
      </c>
      <c r="K15" s="33"/>
    </row>
    <row r="16" spans="1:11" ht="46.5" customHeight="1">
      <c r="A16" s="34"/>
      <c r="B16" s="40">
        <v>3132</v>
      </c>
      <c r="C16" s="41"/>
      <c r="D16" s="42" t="s">
        <v>6</v>
      </c>
      <c r="E16" s="43" t="s">
        <v>151</v>
      </c>
      <c r="F16" s="33"/>
      <c r="G16" s="33"/>
      <c r="H16" s="33"/>
      <c r="I16" s="34"/>
      <c r="J16" s="44">
        <v>2100000</v>
      </c>
      <c r="K16" s="33">
        <v>100</v>
      </c>
    </row>
    <row r="17" spans="1:13" ht="65.25" customHeight="1">
      <c r="A17" s="34"/>
      <c r="B17" s="48">
        <v>3132</v>
      </c>
      <c r="C17" s="49"/>
      <c r="D17" s="42" t="s">
        <v>6</v>
      </c>
      <c r="E17" s="43" t="s">
        <v>209</v>
      </c>
      <c r="F17" s="33">
        <v>2022</v>
      </c>
      <c r="G17" s="33"/>
      <c r="H17" s="33"/>
      <c r="I17" s="34"/>
      <c r="J17" s="44">
        <v>559353.09</v>
      </c>
      <c r="K17" s="33">
        <v>100</v>
      </c>
    </row>
    <row r="18" spans="1:13" ht="54" hidden="1" customHeight="1">
      <c r="A18" s="5" t="s">
        <v>56</v>
      </c>
      <c r="B18" s="15">
        <v>7461</v>
      </c>
      <c r="C18" s="5" t="s">
        <v>57</v>
      </c>
      <c r="D18" s="11" t="s">
        <v>58</v>
      </c>
      <c r="E18" s="16"/>
      <c r="F18" s="2"/>
      <c r="G18" s="2"/>
      <c r="H18" s="2"/>
      <c r="I18" s="3"/>
      <c r="J18" s="23">
        <f>J19</f>
        <v>0</v>
      </c>
      <c r="K18" s="2"/>
    </row>
    <row r="19" spans="1:13" ht="63" hidden="1" customHeight="1">
      <c r="A19" s="3"/>
      <c r="B19" s="10">
        <v>3132</v>
      </c>
      <c r="C19" s="7"/>
      <c r="F19" s="2"/>
      <c r="G19" s="2"/>
      <c r="H19" s="2"/>
      <c r="J19" s="22"/>
      <c r="K19" s="2"/>
    </row>
    <row r="20" spans="1:13" ht="17.25" customHeight="1">
      <c r="A20" s="4"/>
      <c r="B20" s="4"/>
      <c r="C20" s="4"/>
      <c r="D20" s="4"/>
      <c r="E20" s="20" t="s">
        <v>7</v>
      </c>
      <c r="F20" s="4"/>
      <c r="G20" s="4"/>
      <c r="H20" s="4"/>
      <c r="I20" s="17"/>
      <c r="J20" s="138">
        <f>J12</f>
        <v>3712480.09</v>
      </c>
      <c r="K20" s="4"/>
    </row>
    <row r="21" spans="1:13" ht="18.75" customHeight="1">
      <c r="A21" s="50" t="s">
        <v>8</v>
      </c>
      <c r="B21" s="51" t="s">
        <v>10</v>
      </c>
      <c r="C21" s="52"/>
      <c r="D21" s="25" t="s">
        <v>9</v>
      </c>
      <c r="E21" s="52"/>
      <c r="F21" s="52"/>
      <c r="G21" s="52"/>
      <c r="H21" s="52"/>
      <c r="I21" s="34"/>
      <c r="J21" s="53">
        <f>J22+J26+J30+J32+J34+J37+J39+J41+J43+J45</f>
        <v>14599036.5</v>
      </c>
      <c r="K21" s="52"/>
    </row>
    <row r="22" spans="1:13" ht="37.5" customHeight="1">
      <c r="A22" s="36" t="s">
        <v>84</v>
      </c>
      <c r="B22" s="54" t="s">
        <v>11</v>
      </c>
      <c r="C22" s="54" t="s">
        <v>12</v>
      </c>
      <c r="D22" s="55" t="s">
        <v>90</v>
      </c>
      <c r="E22" s="52"/>
      <c r="F22" s="52"/>
      <c r="G22" s="52"/>
      <c r="H22" s="52"/>
      <c r="I22" s="34"/>
      <c r="J22" s="53">
        <f>J23</f>
        <v>355000</v>
      </c>
      <c r="K22" s="52"/>
    </row>
    <row r="23" spans="1:13" ht="64.5" customHeight="1">
      <c r="A23" s="52"/>
      <c r="B23" s="56" t="s">
        <v>13</v>
      </c>
      <c r="C23" s="52"/>
      <c r="D23" s="42" t="s">
        <v>14</v>
      </c>
      <c r="E23" s="57" t="s">
        <v>210</v>
      </c>
      <c r="F23" s="52"/>
      <c r="G23" s="52"/>
      <c r="H23" s="52"/>
      <c r="I23" s="34"/>
      <c r="J23" s="58">
        <f>100000+160000+95000</f>
        <v>355000</v>
      </c>
      <c r="K23" s="52"/>
      <c r="L23" s="8"/>
      <c r="M23" s="8"/>
    </row>
    <row r="24" spans="1:13" ht="30" hidden="1" customHeight="1">
      <c r="A24" s="50" t="s">
        <v>109</v>
      </c>
      <c r="B24" s="59" t="s">
        <v>110</v>
      </c>
      <c r="C24" s="50" t="s">
        <v>111</v>
      </c>
      <c r="D24" s="60" t="s">
        <v>112</v>
      </c>
      <c r="E24" s="61"/>
      <c r="F24" s="62"/>
      <c r="G24" s="62"/>
      <c r="H24" s="62"/>
      <c r="I24" s="63"/>
      <c r="J24" s="64">
        <f>J25</f>
        <v>0</v>
      </c>
      <c r="K24" s="52"/>
      <c r="L24" s="8"/>
      <c r="M24" s="8"/>
    </row>
    <row r="25" spans="1:13" ht="36" hidden="1" customHeight="1">
      <c r="A25" s="52"/>
      <c r="B25" s="56" t="s">
        <v>13</v>
      </c>
      <c r="C25" s="52"/>
      <c r="D25" s="42" t="s">
        <v>14</v>
      </c>
      <c r="E25" s="65" t="s">
        <v>216</v>
      </c>
      <c r="F25" s="52"/>
      <c r="G25" s="52"/>
      <c r="H25" s="52"/>
      <c r="I25" s="63"/>
      <c r="J25" s="66">
        <f>15000+1100-16100</f>
        <v>0</v>
      </c>
      <c r="K25" s="52"/>
      <c r="L25" s="8"/>
      <c r="M25" s="8"/>
    </row>
    <row r="26" spans="1:13" ht="36" customHeight="1">
      <c r="A26" s="67" t="s">
        <v>155</v>
      </c>
      <c r="B26" s="68" t="s">
        <v>156</v>
      </c>
      <c r="C26" s="67" t="s">
        <v>157</v>
      </c>
      <c r="D26" s="60" t="s">
        <v>158</v>
      </c>
      <c r="E26" s="69"/>
      <c r="F26" s="52"/>
      <c r="G26" s="52"/>
      <c r="H26" s="52"/>
      <c r="I26" s="70"/>
      <c r="J26" s="64">
        <f>J27+J28+J29</f>
        <v>5446304.5</v>
      </c>
      <c r="K26" s="52"/>
      <c r="L26" s="8"/>
      <c r="M26" s="8"/>
    </row>
    <row r="27" spans="1:13" ht="107.25" customHeight="1">
      <c r="A27" s="52"/>
      <c r="B27" s="56" t="s">
        <v>33</v>
      </c>
      <c r="C27" s="52"/>
      <c r="D27" s="42" t="s">
        <v>34</v>
      </c>
      <c r="E27" s="71" t="s">
        <v>219</v>
      </c>
      <c r="F27" s="52"/>
      <c r="G27" s="52"/>
      <c r="H27" s="52"/>
      <c r="I27" s="34"/>
      <c r="J27" s="58">
        <f>5000000-500000+90000</f>
        <v>4590000</v>
      </c>
      <c r="K27" s="52"/>
      <c r="L27" s="8"/>
      <c r="M27" s="8"/>
    </row>
    <row r="28" spans="1:13" ht="84.75" customHeight="1">
      <c r="A28" s="52"/>
      <c r="B28" s="56" t="s">
        <v>33</v>
      </c>
      <c r="C28" s="52"/>
      <c r="D28" s="42" t="s">
        <v>34</v>
      </c>
      <c r="E28" s="72" t="s">
        <v>185</v>
      </c>
      <c r="F28" s="52"/>
      <c r="G28" s="52"/>
      <c r="H28" s="52"/>
      <c r="I28" s="70"/>
      <c r="J28" s="58">
        <v>669637.5</v>
      </c>
      <c r="K28" s="52"/>
      <c r="L28" s="8"/>
      <c r="M28" s="8"/>
    </row>
    <row r="29" spans="1:13" ht="63" customHeight="1">
      <c r="A29" s="52"/>
      <c r="B29" s="56" t="s">
        <v>33</v>
      </c>
      <c r="C29" s="52"/>
      <c r="D29" s="42" t="s">
        <v>34</v>
      </c>
      <c r="E29" s="73" t="s">
        <v>214</v>
      </c>
      <c r="F29" s="52"/>
      <c r="G29" s="52"/>
      <c r="H29" s="52"/>
      <c r="I29" s="70"/>
      <c r="J29" s="58">
        <f>90000+49900-90000+3436767-3300000</f>
        <v>186667</v>
      </c>
      <c r="K29" s="52"/>
      <c r="L29" s="8"/>
      <c r="M29" s="8"/>
    </row>
    <row r="30" spans="1:13" ht="47.25">
      <c r="A30" s="67" t="s">
        <v>29</v>
      </c>
      <c r="B30" s="68" t="s">
        <v>30</v>
      </c>
      <c r="C30" s="67" t="s">
        <v>31</v>
      </c>
      <c r="D30" s="74" t="s">
        <v>32</v>
      </c>
      <c r="E30" s="33"/>
      <c r="F30" s="52"/>
      <c r="G30" s="52"/>
      <c r="H30" s="52"/>
      <c r="I30" s="70"/>
      <c r="J30" s="53">
        <f>J31</f>
        <v>333900</v>
      </c>
      <c r="K30" s="52"/>
    </row>
    <row r="31" spans="1:13" ht="81.75" customHeight="1">
      <c r="A31" s="52"/>
      <c r="B31" s="56" t="s">
        <v>33</v>
      </c>
      <c r="C31" s="52"/>
      <c r="D31" s="42" t="s">
        <v>34</v>
      </c>
      <c r="E31" s="71" t="s">
        <v>217</v>
      </c>
      <c r="F31" s="75"/>
      <c r="G31" s="75"/>
      <c r="H31" s="75"/>
      <c r="I31" s="49"/>
      <c r="J31" s="58">
        <f>1150240+901000-359000-920240-438100</f>
        <v>333900</v>
      </c>
      <c r="K31" s="52"/>
    </row>
    <row r="32" spans="1:13" ht="27.75" customHeight="1">
      <c r="A32" s="50" t="s">
        <v>99</v>
      </c>
      <c r="B32" s="59" t="s">
        <v>100</v>
      </c>
      <c r="C32" s="76">
        <v>1040</v>
      </c>
      <c r="D32" s="60" t="s">
        <v>101</v>
      </c>
      <c r="E32" s="33"/>
      <c r="F32" s="52"/>
      <c r="G32" s="52"/>
      <c r="H32" s="52"/>
      <c r="I32" s="34"/>
      <c r="J32" s="64">
        <f>J33</f>
        <v>22500</v>
      </c>
      <c r="K32" s="52"/>
    </row>
    <row r="33" spans="1:21" ht="46.5" customHeight="1">
      <c r="A33" s="52"/>
      <c r="B33" s="56" t="s">
        <v>33</v>
      </c>
      <c r="C33" s="77"/>
      <c r="D33" s="42" t="s">
        <v>34</v>
      </c>
      <c r="E33" s="78" t="s">
        <v>144</v>
      </c>
      <c r="F33" s="52"/>
      <c r="G33" s="52"/>
      <c r="H33" s="52"/>
      <c r="I33" s="34"/>
      <c r="J33" s="58">
        <v>22500</v>
      </c>
      <c r="K33" s="52"/>
    </row>
    <row r="34" spans="1:21" ht="38.25" customHeight="1">
      <c r="A34" s="36" t="s">
        <v>78</v>
      </c>
      <c r="B34" s="36" t="s">
        <v>16</v>
      </c>
      <c r="C34" s="36" t="s">
        <v>83</v>
      </c>
      <c r="D34" s="32" t="s">
        <v>15</v>
      </c>
      <c r="E34" s="52"/>
      <c r="F34" s="52"/>
      <c r="G34" s="52"/>
      <c r="H34" s="52"/>
      <c r="I34" s="34"/>
      <c r="J34" s="53">
        <f>J35+J36</f>
        <v>5386484</v>
      </c>
      <c r="K34" s="52"/>
    </row>
    <row r="35" spans="1:21" ht="33.75" hidden="1" customHeight="1">
      <c r="A35" s="52"/>
      <c r="B35" s="56" t="s">
        <v>18</v>
      </c>
      <c r="C35" s="77"/>
      <c r="D35" s="42" t="s">
        <v>17</v>
      </c>
      <c r="E35" s="33" t="s">
        <v>127</v>
      </c>
      <c r="F35" s="52"/>
      <c r="G35" s="52"/>
      <c r="H35" s="52"/>
      <c r="I35" s="34"/>
      <c r="J35" s="58">
        <f>500000-500000</f>
        <v>0</v>
      </c>
      <c r="K35" s="52"/>
    </row>
    <row r="36" spans="1:21" ht="60" customHeight="1">
      <c r="A36" s="52"/>
      <c r="B36" s="56" t="s">
        <v>18</v>
      </c>
      <c r="C36" s="79"/>
      <c r="D36" s="42" t="s">
        <v>17</v>
      </c>
      <c r="E36" s="33" t="s">
        <v>213</v>
      </c>
      <c r="F36" s="52"/>
      <c r="G36" s="52"/>
      <c r="H36" s="52"/>
      <c r="I36" s="34"/>
      <c r="J36" s="58">
        <f>4886484+500000</f>
        <v>5386484</v>
      </c>
      <c r="K36" s="52"/>
    </row>
    <row r="37" spans="1:21" ht="30.75" customHeight="1">
      <c r="A37" s="36" t="s">
        <v>198</v>
      </c>
      <c r="B37" s="36" t="s">
        <v>199</v>
      </c>
      <c r="C37" s="80" t="s">
        <v>19</v>
      </c>
      <c r="D37" s="60" t="s">
        <v>200</v>
      </c>
      <c r="E37" s="33"/>
      <c r="F37" s="52"/>
      <c r="G37" s="52"/>
      <c r="H37" s="52"/>
      <c r="I37" s="34"/>
      <c r="J37" s="64">
        <f>J38</f>
        <v>204568</v>
      </c>
      <c r="K37" s="52"/>
    </row>
    <row r="38" spans="1:21" ht="110.25" customHeight="1">
      <c r="A38" s="52"/>
      <c r="B38" s="56" t="s">
        <v>33</v>
      </c>
      <c r="C38" s="34"/>
      <c r="D38" s="42" t="s">
        <v>34</v>
      </c>
      <c r="E38" s="33" t="s">
        <v>220</v>
      </c>
      <c r="F38" s="52"/>
      <c r="G38" s="52"/>
      <c r="H38" s="52"/>
      <c r="I38" s="34"/>
      <c r="J38" s="58">
        <f>305900-101332</f>
        <v>204568</v>
      </c>
      <c r="K38" s="52"/>
    </row>
    <row r="39" spans="1:21" ht="45" customHeight="1">
      <c r="A39" s="36" t="s">
        <v>21</v>
      </c>
      <c r="B39" s="36" t="s">
        <v>22</v>
      </c>
      <c r="C39" s="36" t="s">
        <v>38</v>
      </c>
      <c r="D39" s="26" t="s">
        <v>23</v>
      </c>
      <c r="E39" s="52"/>
      <c r="F39" s="52"/>
      <c r="G39" s="52"/>
      <c r="H39" s="52"/>
      <c r="I39" s="34"/>
      <c r="J39" s="53">
        <f>J40</f>
        <v>70000</v>
      </c>
      <c r="K39" s="52"/>
    </row>
    <row r="40" spans="1:21" ht="75.75" customHeight="1">
      <c r="A40" s="81"/>
      <c r="B40" s="82" t="s">
        <v>33</v>
      </c>
      <c r="C40" s="75"/>
      <c r="D40" s="14" t="s">
        <v>34</v>
      </c>
      <c r="E40" s="71" t="s">
        <v>224</v>
      </c>
      <c r="F40" s="75"/>
      <c r="G40" s="75"/>
      <c r="H40" s="75"/>
      <c r="I40" s="70"/>
      <c r="J40" s="58">
        <v>70000</v>
      </c>
      <c r="K40" s="75"/>
      <c r="L40" s="12"/>
      <c r="M40" s="12"/>
      <c r="N40" s="12"/>
      <c r="O40" s="12"/>
      <c r="P40" s="12"/>
      <c r="Q40" s="12"/>
      <c r="R40" s="12"/>
      <c r="S40" s="12"/>
      <c r="T40" s="12"/>
      <c r="U40" s="12"/>
    </row>
    <row r="41" spans="1:21" ht="38.25" customHeight="1">
      <c r="A41" s="83" t="s">
        <v>192</v>
      </c>
      <c r="B41" s="51" t="s">
        <v>182</v>
      </c>
      <c r="C41" s="84">
        <v>320</v>
      </c>
      <c r="D41" s="45" t="s">
        <v>183</v>
      </c>
      <c r="E41" s="61"/>
      <c r="F41" s="84"/>
      <c r="G41" s="84"/>
      <c r="H41" s="84"/>
      <c r="I41" s="85"/>
      <c r="J41" s="64">
        <f>J42</f>
        <v>200000</v>
      </c>
      <c r="K41" s="75"/>
      <c r="L41" s="12"/>
      <c r="M41" s="12"/>
      <c r="N41" s="12"/>
      <c r="O41" s="12"/>
      <c r="P41" s="12"/>
      <c r="Q41" s="12"/>
      <c r="R41" s="12"/>
      <c r="S41" s="12"/>
      <c r="T41" s="12"/>
      <c r="U41" s="12"/>
    </row>
    <row r="42" spans="1:21" ht="33.75" customHeight="1">
      <c r="A42" s="81"/>
      <c r="B42" s="56" t="s">
        <v>13</v>
      </c>
      <c r="C42" s="77"/>
      <c r="D42" s="42" t="s">
        <v>14</v>
      </c>
      <c r="E42" s="71" t="s">
        <v>197</v>
      </c>
      <c r="F42" s="75"/>
      <c r="G42" s="75"/>
      <c r="H42" s="75"/>
      <c r="I42" s="70"/>
      <c r="J42" s="58">
        <f>1500000-30000-500000-770000</f>
        <v>200000</v>
      </c>
      <c r="K42" s="75"/>
      <c r="L42" s="12"/>
      <c r="M42" s="12"/>
      <c r="N42" s="12"/>
      <c r="O42" s="12"/>
      <c r="P42" s="12"/>
      <c r="Q42" s="12"/>
      <c r="R42" s="12"/>
      <c r="S42" s="12"/>
      <c r="T42" s="12"/>
      <c r="U42" s="12"/>
    </row>
    <row r="43" spans="1:21" ht="33.75" customHeight="1">
      <c r="A43" s="83" t="s">
        <v>203</v>
      </c>
      <c r="B43" s="59" t="s">
        <v>204</v>
      </c>
      <c r="C43" s="76"/>
      <c r="D43" s="60" t="s">
        <v>205</v>
      </c>
      <c r="E43" s="61"/>
      <c r="F43" s="84"/>
      <c r="G43" s="84"/>
      <c r="H43" s="84"/>
      <c r="I43" s="85"/>
      <c r="J43" s="64">
        <f>J44</f>
        <v>2560000</v>
      </c>
      <c r="K43" s="75"/>
      <c r="L43" s="12"/>
      <c r="M43" s="12"/>
      <c r="N43" s="12"/>
      <c r="O43" s="12"/>
      <c r="P43" s="12"/>
      <c r="Q43" s="12"/>
      <c r="R43" s="12"/>
      <c r="S43" s="12"/>
      <c r="T43" s="12"/>
      <c r="U43" s="12"/>
    </row>
    <row r="44" spans="1:21" ht="33.75" customHeight="1">
      <c r="A44" s="81"/>
      <c r="B44" s="56" t="s">
        <v>13</v>
      </c>
      <c r="C44" s="77"/>
      <c r="D44" s="42" t="s">
        <v>14</v>
      </c>
      <c r="E44" s="71" t="s">
        <v>206</v>
      </c>
      <c r="F44" s="75"/>
      <c r="G44" s="75"/>
      <c r="H44" s="75"/>
      <c r="I44" s="70"/>
      <c r="J44" s="58">
        <f>1060000+500000+1000000</f>
        <v>2560000</v>
      </c>
      <c r="K44" s="75"/>
      <c r="L44" s="12"/>
      <c r="M44" s="12"/>
      <c r="N44" s="12"/>
      <c r="O44" s="12"/>
      <c r="P44" s="12"/>
      <c r="Q44" s="12"/>
      <c r="R44" s="12"/>
      <c r="S44" s="12"/>
      <c r="T44" s="12"/>
      <c r="U44" s="12"/>
    </row>
    <row r="45" spans="1:21" ht="24.75" customHeight="1">
      <c r="A45" s="83" t="s">
        <v>164</v>
      </c>
      <c r="B45" s="51" t="s">
        <v>165</v>
      </c>
      <c r="C45" s="84"/>
      <c r="D45" s="45" t="s">
        <v>166</v>
      </c>
      <c r="E45" s="61"/>
      <c r="F45" s="84"/>
      <c r="G45" s="84"/>
      <c r="H45" s="84"/>
      <c r="I45" s="85"/>
      <c r="J45" s="64">
        <f>J46</f>
        <v>20280</v>
      </c>
      <c r="K45" s="75"/>
      <c r="L45" s="12"/>
      <c r="M45" s="12"/>
      <c r="N45" s="12"/>
      <c r="O45" s="12"/>
      <c r="P45" s="12"/>
      <c r="Q45" s="12"/>
      <c r="R45" s="12"/>
      <c r="S45" s="12"/>
      <c r="T45" s="12"/>
      <c r="U45" s="12"/>
    </row>
    <row r="46" spans="1:21" ht="61.5" customHeight="1">
      <c r="A46" s="81"/>
      <c r="B46" s="82" t="s">
        <v>33</v>
      </c>
      <c r="C46" s="75"/>
      <c r="D46" s="14" t="s">
        <v>34</v>
      </c>
      <c r="E46" s="71" t="s">
        <v>167</v>
      </c>
      <c r="F46" s="75"/>
      <c r="G46" s="75"/>
      <c r="H46" s="75"/>
      <c r="I46" s="70"/>
      <c r="J46" s="58">
        <v>20280</v>
      </c>
      <c r="K46" s="75"/>
      <c r="L46" s="12"/>
      <c r="M46" s="12"/>
      <c r="N46" s="12"/>
      <c r="O46" s="12"/>
      <c r="P46" s="12"/>
      <c r="Q46" s="12"/>
      <c r="R46" s="12"/>
      <c r="S46" s="12"/>
      <c r="T46" s="12"/>
      <c r="U46" s="12"/>
    </row>
    <row r="47" spans="1:21" ht="18.75" customHeight="1">
      <c r="A47" s="86" t="s">
        <v>3</v>
      </c>
      <c r="B47" s="86" t="s">
        <v>4</v>
      </c>
      <c r="C47" s="86"/>
      <c r="D47" s="24" t="s">
        <v>5</v>
      </c>
      <c r="E47" s="33"/>
      <c r="F47" s="52"/>
      <c r="G47" s="52"/>
      <c r="H47" s="52"/>
      <c r="I47" s="34"/>
      <c r="J47" s="64">
        <f>J53+J58+J56+J61+J63</f>
        <v>1131950</v>
      </c>
      <c r="K47" s="52"/>
    </row>
    <row r="48" spans="1:21" ht="12.75" hidden="1" customHeight="1">
      <c r="A48" s="50" t="s">
        <v>24</v>
      </c>
      <c r="B48" s="59" t="s">
        <v>25</v>
      </c>
      <c r="C48" s="59" t="s">
        <v>82</v>
      </c>
      <c r="D48" s="32" t="s">
        <v>26</v>
      </c>
      <c r="E48" s="33"/>
      <c r="F48" s="52"/>
      <c r="G48" s="52"/>
      <c r="H48" s="52"/>
      <c r="I48" s="34"/>
      <c r="J48" s="53">
        <f>J49+J50+J51+J52</f>
        <v>0</v>
      </c>
      <c r="K48" s="52"/>
    </row>
    <row r="49" spans="1:11" ht="27.75" hidden="1" customHeight="1">
      <c r="A49" s="87"/>
      <c r="B49" s="56" t="s">
        <v>13</v>
      </c>
      <c r="C49" s="77"/>
      <c r="D49" s="42" t="s">
        <v>14</v>
      </c>
      <c r="E49" s="14" t="s">
        <v>181</v>
      </c>
      <c r="F49" s="52"/>
      <c r="G49" s="52"/>
      <c r="H49" s="52"/>
      <c r="I49" s="46"/>
      <c r="J49" s="58"/>
      <c r="K49" s="34"/>
    </row>
    <row r="50" spans="1:11" ht="25.5" hidden="1" customHeight="1">
      <c r="A50" s="87"/>
      <c r="B50" s="56" t="s">
        <v>86</v>
      </c>
      <c r="C50" s="88"/>
      <c r="D50" s="42" t="s">
        <v>6</v>
      </c>
      <c r="E50" s="14" t="s">
        <v>129</v>
      </c>
      <c r="F50" s="52"/>
      <c r="G50" s="52"/>
      <c r="H50" s="52"/>
      <c r="I50" s="89"/>
      <c r="J50" s="58"/>
      <c r="K50" s="34"/>
    </row>
    <row r="51" spans="1:11" ht="30" hidden="1" customHeight="1">
      <c r="A51" s="87"/>
      <c r="B51" s="56" t="s">
        <v>86</v>
      </c>
      <c r="C51" s="88"/>
      <c r="D51" s="42" t="s">
        <v>6</v>
      </c>
      <c r="E51" s="14" t="s">
        <v>130</v>
      </c>
      <c r="F51" s="52"/>
      <c r="G51" s="52"/>
      <c r="H51" s="52"/>
      <c r="I51" s="89"/>
      <c r="J51" s="58"/>
      <c r="K51" s="34"/>
    </row>
    <row r="52" spans="1:11" ht="31.5" hidden="1" customHeight="1">
      <c r="A52" s="87"/>
      <c r="B52" s="56" t="s">
        <v>86</v>
      </c>
      <c r="C52" s="88"/>
      <c r="D52" s="42" t="s">
        <v>6</v>
      </c>
      <c r="E52" s="14" t="s">
        <v>131</v>
      </c>
      <c r="F52" s="52"/>
      <c r="G52" s="52"/>
      <c r="H52" s="52"/>
      <c r="I52" s="89"/>
      <c r="J52" s="58"/>
      <c r="K52" s="34"/>
    </row>
    <row r="53" spans="1:11" ht="35.25" customHeight="1">
      <c r="A53" s="90" t="s">
        <v>87</v>
      </c>
      <c r="B53" s="90" t="s">
        <v>89</v>
      </c>
      <c r="C53" s="90" t="s">
        <v>27</v>
      </c>
      <c r="D53" s="32" t="s">
        <v>88</v>
      </c>
      <c r="E53" s="91"/>
      <c r="F53" s="34"/>
      <c r="G53" s="34"/>
      <c r="H53" s="34"/>
      <c r="I53" s="46"/>
      <c r="J53" s="64">
        <f>J54</f>
        <v>589000</v>
      </c>
      <c r="K53" s="34"/>
    </row>
    <row r="54" spans="1:11" ht="48.75" customHeight="1">
      <c r="A54" s="34"/>
      <c r="B54" s="56" t="s">
        <v>13</v>
      </c>
      <c r="C54" s="77"/>
      <c r="D54" s="42" t="s">
        <v>14</v>
      </c>
      <c r="E54" s="14" t="s">
        <v>222</v>
      </c>
      <c r="F54" s="34"/>
      <c r="G54" s="34"/>
      <c r="H54" s="34"/>
      <c r="I54" s="89"/>
      <c r="J54" s="58">
        <f>260000+134000+75000+75000-92000+137000</f>
        <v>589000</v>
      </c>
      <c r="K54" s="34"/>
    </row>
    <row r="55" spans="1:11" ht="30" hidden="1" customHeight="1">
      <c r="A55" s="49"/>
      <c r="B55" s="82" t="s">
        <v>86</v>
      </c>
      <c r="C55" s="92"/>
      <c r="D55" s="14" t="s">
        <v>6</v>
      </c>
      <c r="E55" s="14" t="s">
        <v>180</v>
      </c>
      <c r="F55" s="49"/>
      <c r="G55" s="49"/>
      <c r="H55" s="49"/>
      <c r="I55" s="89"/>
      <c r="J55" s="58"/>
      <c r="K55" s="34"/>
    </row>
    <row r="56" spans="1:11" s="1" customFormat="1" ht="47.25">
      <c r="A56" s="83" t="s">
        <v>132</v>
      </c>
      <c r="B56" s="51" t="s">
        <v>133</v>
      </c>
      <c r="C56" s="51" t="s">
        <v>45</v>
      </c>
      <c r="D56" s="45" t="s">
        <v>134</v>
      </c>
      <c r="E56" s="72"/>
      <c r="F56" s="75"/>
      <c r="G56" s="75"/>
      <c r="H56" s="75"/>
      <c r="I56" s="93"/>
      <c r="J56" s="64">
        <f>J57</f>
        <v>242800</v>
      </c>
      <c r="K56" s="52"/>
    </row>
    <row r="57" spans="1:11" s="1" customFormat="1" ht="36.75" customHeight="1">
      <c r="A57" s="81"/>
      <c r="B57" s="82" t="s">
        <v>13</v>
      </c>
      <c r="C57" s="82"/>
      <c r="D57" s="14" t="s">
        <v>14</v>
      </c>
      <c r="E57" s="72" t="s">
        <v>223</v>
      </c>
      <c r="F57" s="75"/>
      <c r="G57" s="75"/>
      <c r="H57" s="75"/>
      <c r="I57" s="89"/>
      <c r="J57" s="58">
        <f>112000+66000+64800</f>
        <v>242800</v>
      </c>
      <c r="K57" s="52"/>
    </row>
    <row r="58" spans="1:11" s="1" customFormat="1" ht="35.25" customHeight="1">
      <c r="A58" s="50" t="s">
        <v>154</v>
      </c>
      <c r="B58" s="59" t="s">
        <v>171</v>
      </c>
      <c r="C58" s="59" t="s">
        <v>102</v>
      </c>
      <c r="D58" s="32" t="s">
        <v>153</v>
      </c>
      <c r="E58" s="94"/>
      <c r="F58" s="52"/>
      <c r="G58" s="52"/>
      <c r="H58" s="52"/>
      <c r="I58" s="93"/>
      <c r="J58" s="64">
        <f>J59+J60</f>
        <v>55000</v>
      </c>
      <c r="K58" s="52"/>
    </row>
    <row r="59" spans="1:11" s="1" customFormat="1" ht="34.5" customHeight="1">
      <c r="A59" s="34"/>
      <c r="B59" s="56" t="s">
        <v>13</v>
      </c>
      <c r="C59" s="77"/>
      <c r="D59" s="42" t="s">
        <v>14</v>
      </c>
      <c r="E59" s="94" t="s">
        <v>218</v>
      </c>
      <c r="F59" s="34"/>
      <c r="G59" s="34"/>
      <c r="H59" s="34"/>
      <c r="I59" s="89"/>
      <c r="J59" s="58">
        <v>55000</v>
      </c>
      <c r="K59" s="52"/>
    </row>
    <row r="60" spans="1:11" s="1" customFormat="1" ht="33" hidden="1" customHeight="1">
      <c r="A60" s="34"/>
      <c r="B60" s="56" t="s">
        <v>86</v>
      </c>
      <c r="C60" s="88"/>
      <c r="D60" s="42" t="s">
        <v>6</v>
      </c>
      <c r="E60" s="14" t="s">
        <v>172</v>
      </c>
      <c r="F60" s="34"/>
      <c r="G60" s="34"/>
      <c r="H60" s="34"/>
      <c r="I60" s="89"/>
      <c r="J60" s="58"/>
      <c r="K60" s="52"/>
    </row>
    <row r="61" spans="1:11" s="1" customFormat="1" ht="53.25" customHeight="1">
      <c r="A61" s="83" t="s">
        <v>186</v>
      </c>
      <c r="B61" s="51" t="s">
        <v>187</v>
      </c>
      <c r="C61" s="51" t="s">
        <v>188</v>
      </c>
      <c r="D61" s="45" t="s">
        <v>189</v>
      </c>
      <c r="E61" s="14"/>
      <c r="F61" s="34"/>
      <c r="G61" s="34"/>
      <c r="H61" s="34"/>
      <c r="I61" s="89"/>
      <c r="J61" s="64">
        <f>J62</f>
        <v>114450</v>
      </c>
      <c r="K61" s="52"/>
    </row>
    <row r="62" spans="1:11" s="1" customFormat="1" ht="91.5" customHeight="1">
      <c r="A62" s="34"/>
      <c r="B62" s="56" t="s">
        <v>13</v>
      </c>
      <c r="C62" s="77"/>
      <c r="D62" s="42" t="s">
        <v>14</v>
      </c>
      <c r="E62" s="72" t="s">
        <v>201</v>
      </c>
      <c r="F62" s="34"/>
      <c r="G62" s="34"/>
      <c r="H62" s="34"/>
      <c r="I62" s="89"/>
      <c r="J62" s="58">
        <f>135000-20550</f>
        <v>114450</v>
      </c>
      <c r="K62" s="52"/>
    </row>
    <row r="63" spans="1:11" ht="31.5">
      <c r="A63" s="36" t="s">
        <v>28</v>
      </c>
      <c r="B63" s="36" t="s">
        <v>22</v>
      </c>
      <c r="C63" s="36" t="s">
        <v>38</v>
      </c>
      <c r="D63" s="26" t="s">
        <v>23</v>
      </c>
      <c r="E63" s="52"/>
      <c r="F63" s="34"/>
      <c r="G63" s="34"/>
      <c r="H63" s="34"/>
      <c r="I63" s="95"/>
      <c r="J63" s="53">
        <f>J64+J65</f>
        <v>130700</v>
      </c>
      <c r="K63" s="34"/>
    </row>
    <row r="64" spans="1:11" ht="36.75" customHeight="1">
      <c r="A64" s="34"/>
      <c r="B64" s="56" t="s">
        <v>13</v>
      </c>
      <c r="C64" s="77"/>
      <c r="D64" s="42" t="s">
        <v>14</v>
      </c>
      <c r="E64" s="33" t="s">
        <v>85</v>
      </c>
      <c r="F64" s="34"/>
      <c r="G64" s="34"/>
      <c r="H64" s="34"/>
      <c r="I64" s="89"/>
      <c r="J64" s="58">
        <f>126500+30000-25800</f>
        <v>130700</v>
      </c>
      <c r="K64" s="34"/>
    </row>
    <row r="65" spans="1:11" ht="31.5" hidden="1">
      <c r="A65" s="34"/>
      <c r="B65" s="56" t="s">
        <v>13</v>
      </c>
      <c r="C65" s="77"/>
      <c r="D65" s="42" t="s">
        <v>14</v>
      </c>
      <c r="E65" s="33" t="s">
        <v>178</v>
      </c>
      <c r="F65" s="34"/>
      <c r="G65" s="34"/>
      <c r="H65" s="34"/>
      <c r="I65" s="89"/>
      <c r="J65" s="58"/>
      <c r="K65" s="34"/>
    </row>
    <row r="66" spans="1:11" ht="33.75" customHeight="1">
      <c r="A66" s="50" t="s">
        <v>35</v>
      </c>
      <c r="B66" s="59" t="s">
        <v>40</v>
      </c>
      <c r="C66" s="88"/>
      <c r="D66" s="26" t="s">
        <v>36</v>
      </c>
      <c r="E66" s="52"/>
      <c r="F66" s="34"/>
      <c r="G66" s="34"/>
      <c r="H66" s="34"/>
      <c r="I66" s="93"/>
      <c r="J66" s="64">
        <f>J67+J70</f>
        <v>25000</v>
      </c>
      <c r="K66" s="34"/>
    </row>
    <row r="67" spans="1:11" ht="60.75" hidden="1" customHeight="1">
      <c r="A67" s="50" t="s">
        <v>114</v>
      </c>
      <c r="B67" s="59" t="s">
        <v>117</v>
      </c>
      <c r="C67" s="76">
        <v>1020</v>
      </c>
      <c r="D67" s="26" t="s">
        <v>115</v>
      </c>
      <c r="E67" s="52"/>
      <c r="F67" s="34"/>
      <c r="G67" s="34"/>
      <c r="H67" s="34"/>
      <c r="I67" s="93"/>
      <c r="J67" s="64">
        <f>J68+J69</f>
        <v>0</v>
      </c>
      <c r="K67" s="34"/>
    </row>
    <row r="68" spans="1:11" ht="75" hidden="1" customHeight="1">
      <c r="A68" s="50"/>
      <c r="B68" s="56" t="s">
        <v>86</v>
      </c>
      <c r="C68" s="88"/>
      <c r="D68" s="42" t="s">
        <v>6</v>
      </c>
      <c r="E68" s="96" t="s">
        <v>95</v>
      </c>
      <c r="F68" s="49"/>
      <c r="G68" s="49"/>
      <c r="H68" s="49"/>
      <c r="I68" s="89"/>
      <c r="J68" s="58">
        <f>129000-129000</f>
        <v>0</v>
      </c>
      <c r="K68" s="34"/>
    </row>
    <row r="69" spans="1:11" ht="42.75" hidden="1" customHeight="1">
      <c r="A69" s="50"/>
      <c r="B69" s="56" t="s">
        <v>86</v>
      </c>
      <c r="C69" s="88"/>
      <c r="D69" s="42" t="s">
        <v>6</v>
      </c>
      <c r="E69" s="97" t="s">
        <v>135</v>
      </c>
      <c r="F69" s="49"/>
      <c r="G69" s="49"/>
      <c r="H69" s="49"/>
      <c r="I69" s="89"/>
      <c r="J69" s="58">
        <f>259270-259270</f>
        <v>0</v>
      </c>
      <c r="K69" s="34"/>
    </row>
    <row r="70" spans="1:11" ht="31.5">
      <c r="A70" s="36" t="s">
        <v>37</v>
      </c>
      <c r="B70" s="36" t="s">
        <v>22</v>
      </c>
      <c r="C70" s="36" t="s">
        <v>38</v>
      </c>
      <c r="D70" s="26" t="s">
        <v>23</v>
      </c>
      <c r="E70" s="33"/>
      <c r="F70" s="34"/>
      <c r="G70" s="34"/>
      <c r="H70" s="34"/>
      <c r="I70" s="95"/>
      <c r="J70" s="53">
        <f>J71</f>
        <v>25000</v>
      </c>
      <c r="K70" s="34"/>
    </row>
    <row r="71" spans="1:11" ht="63">
      <c r="A71" s="98"/>
      <c r="B71" s="56" t="s">
        <v>13</v>
      </c>
      <c r="C71" s="77"/>
      <c r="D71" s="42" t="s">
        <v>14</v>
      </c>
      <c r="E71" s="33" t="s">
        <v>159</v>
      </c>
      <c r="F71" s="34"/>
      <c r="G71" s="34"/>
      <c r="H71" s="34"/>
      <c r="I71" s="89"/>
      <c r="J71" s="58">
        <f>55000+25000-35000-20000</f>
        <v>25000</v>
      </c>
      <c r="K71" s="34"/>
    </row>
    <row r="72" spans="1:11" ht="31.5">
      <c r="A72" s="50" t="s">
        <v>39</v>
      </c>
      <c r="B72" s="76">
        <v>10</v>
      </c>
      <c r="C72" s="99"/>
      <c r="D72" s="26" t="s">
        <v>41</v>
      </c>
      <c r="E72" s="52"/>
      <c r="F72" s="34"/>
      <c r="G72" s="34"/>
      <c r="H72" s="34"/>
      <c r="I72" s="95"/>
      <c r="J72" s="53">
        <f>J73+J75+J77+J79</f>
        <v>46000</v>
      </c>
      <c r="K72" s="34"/>
    </row>
    <row r="73" spans="1:11" ht="31.5" hidden="1">
      <c r="A73" s="68" t="s">
        <v>92</v>
      </c>
      <c r="B73" s="68" t="s">
        <v>93</v>
      </c>
      <c r="C73" s="68" t="s">
        <v>45</v>
      </c>
      <c r="D73" s="45" t="s">
        <v>94</v>
      </c>
      <c r="E73" s="75"/>
      <c r="F73" s="49"/>
      <c r="G73" s="49"/>
      <c r="H73" s="49"/>
      <c r="I73" s="93"/>
      <c r="J73" s="53">
        <f>J74</f>
        <v>0</v>
      </c>
      <c r="K73" s="34"/>
    </row>
    <row r="74" spans="1:11" ht="51.75" hidden="1" customHeight="1">
      <c r="A74" s="81"/>
      <c r="B74" s="82" t="s">
        <v>13</v>
      </c>
      <c r="C74" s="75"/>
      <c r="D74" s="14" t="s">
        <v>14</v>
      </c>
      <c r="E74" s="14" t="s">
        <v>184</v>
      </c>
      <c r="F74" s="49"/>
      <c r="G74" s="49"/>
      <c r="H74" s="49"/>
      <c r="I74" s="89"/>
      <c r="J74" s="100">
        <f>119500-119500</f>
        <v>0</v>
      </c>
      <c r="K74" s="34"/>
    </row>
    <row r="75" spans="1:11" ht="15.75" hidden="1">
      <c r="A75" s="50" t="s">
        <v>42</v>
      </c>
      <c r="B75" s="76">
        <v>4030</v>
      </c>
      <c r="C75" s="67" t="s">
        <v>43</v>
      </c>
      <c r="D75" s="60" t="s">
        <v>44</v>
      </c>
      <c r="E75" s="52"/>
      <c r="F75" s="34"/>
      <c r="G75" s="34"/>
      <c r="H75" s="34"/>
      <c r="I75" s="95"/>
      <c r="J75" s="53">
        <f>J76</f>
        <v>0</v>
      </c>
      <c r="K75" s="34"/>
    </row>
    <row r="76" spans="1:11" ht="28.5" hidden="1" customHeight="1">
      <c r="A76" s="98"/>
      <c r="B76" s="56" t="s">
        <v>13</v>
      </c>
      <c r="C76" s="52"/>
      <c r="D76" s="42" t="s">
        <v>14</v>
      </c>
      <c r="E76" s="14" t="s">
        <v>136</v>
      </c>
      <c r="F76" s="34"/>
      <c r="G76" s="34"/>
      <c r="H76" s="34"/>
      <c r="I76" s="89"/>
      <c r="J76" s="58">
        <f>49000-49000</f>
        <v>0</v>
      </c>
      <c r="K76" s="34"/>
    </row>
    <row r="77" spans="1:11" ht="41.25" hidden="1" customHeight="1">
      <c r="A77" s="36" t="s">
        <v>79</v>
      </c>
      <c r="B77" s="36" t="s">
        <v>80</v>
      </c>
      <c r="C77" s="36" t="s">
        <v>81</v>
      </c>
      <c r="D77" s="60" t="s">
        <v>91</v>
      </c>
      <c r="E77" s="26"/>
      <c r="F77" s="101"/>
      <c r="G77" s="101"/>
      <c r="H77" s="101"/>
      <c r="I77" s="95"/>
      <c r="J77" s="53">
        <f>J78</f>
        <v>0</v>
      </c>
      <c r="K77" s="34"/>
    </row>
    <row r="78" spans="1:11" ht="24.75" hidden="1" customHeight="1">
      <c r="A78" s="83"/>
      <c r="B78" s="82" t="s">
        <v>13</v>
      </c>
      <c r="C78" s="48"/>
      <c r="D78" s="14" t="s">
        <v>14</v>
      </c>
      <c r="E78" s="14" t="s">
        <v>137</v>
      </c>
      <c r="F78" s="49"/>
      <c r="G78" s="49"/>
      <c r="H78" s="49"/>
      <c r="I78" s="89"/>
      <c r="J78" s="58">
        <f>49000-49000</f>
        <v>0</v>
      </c>
      <c r="K78" s="34"/>
    </row>
    <row r="79" spans="1:11" ht="31.5">
      <c r="A79" s="102" t="s">
        <v>46</v>
      </c>
      <c r="B79" s="102" t="s">
        <v>22</v>
      </c>
      <c r="C79" s="102" t="s">
        <v>38</v>
      </c>
      <c r="D79" s="61" t="s">
        <v>23</v>
      </c>
      <c r="E79" s="75"/>
      <c r="F79" s="49"/>
      <c r="G79" s="49"/>
      <c r="H79" s="49"/>
      <c r="I79" s="93"/>
      <c r="J79" s="64">
        <f>J80</f>
        <v>46000</v>
      </c>
      <c r="K79" s="34"/>
    </row>
    <row r="80" spans="1:11" ht="47.25">
      <c r="A80" s="81"/>
      <c r="B80" s="82" t="s">
        <v>13</v>
      </c>
      <c r="C80" s="48"/>
      <c r="D80" s="14" t="s">
        <v>14</v>
      </c>
      <c r="E80" s="71" t="s">
        <v>47</v>
      </c>
      <c r="F80" s="49"/>
      <c r="G80" s="49"/>
      <c r="H80" s="49"/>
      <c r="I80" s="89"/>
      <c r="J80" s="58">
        <v>46000</v>
      </c>
      <c r="K80" s="34"/>
    </row>
    <row r="81" spans="1:11" ht="31.5">
      <c r="A81" s="50" t="s">
        <v>48</v>
      </c>
      <c r="B81" s="76">
        <v>11</v>
      </c>
      <c r="C81" s="99"/>
      <c r="D81" s="27" t="s">
        <v>49</v>
      </c>
      <c r="E81" s="52"/>
      <c r="F81" s="34"/>
      <c r="G81" s="34"/>
      <c r="H81" s="34"/>
      <c r="I81" s="93"/>
      <c r="J81" s="64">
        <f>J82+J85</f>
        <v>800000</v>
      </c>
      <c r="K81" s="34"/>
    </row>
    <row r="82" spans="1:11" ht="78.75">
      <c r="A82" s="67" t="s">
        <v>73</v>
      </c>
      <c r="B82" s="68" t="s">
        <v>74</v>
      </c>
      <c r="C82" s="67" t="s">
        <v>72</v>
      </c>
      <c r="D82" s="60" t="s">
        <v>75</v>
      </c>
      <c r="E82" s="52"/>
      <c r="F82" s="34"/>
      <c r="G82" s="34"/>
      <c r="H82" s="34"/>
      <c r="I82" s="95"/>
      <c r="J82" s="64">
        <f>J83+J84</f>
        <v>800000</v>
      </c>
      <c r="K82" s="34"/>
    </row>
    <row r="83" spans="1:11" ht="31.5" hidden="1">
      <c r="A83" s="67"/>
      <c r="B83" s="82" t="s">
        <v>13</v>
      </c>
      <c r="C83" s="48"/>
      <c r="D83" s="14" t="s">
        <v>14</v>
      </c>
      <c r="E83" s="33" t="s">
        <v>179</v>
      </c>
      <c r="F83" s="34"/>
      <c r="G83" s="34"/>
      <c r="H83" s="34"/>
      <c r="I83" s="95"/>
      <c r="J83" s="58"/>
      <c r="K83" s="34"/>
    </row>
    <row r="84" spans="1:11" ht="27" customHeight="1">
      <c r="A84" s="50"/>
      <c r="B84" s="103">
        <v>3132</v>
      </c>
      <c r="C84" s="14"/>
      <c r="D84" s="104" t="s">
        <v>6</v>
      </c>
      <c r="E84" s="43" t="s">
        <v>160</v>
      </c>
      <c r="F84" s="49"/>
      <c r="G84" s="49"/>
      <c r="H84" s="49"/>
      <c r="I84" s="89"/>
      <c r="J84" s="58">
        <v>800000</v>
      </c>
      <c r="K84" s="34"/>
    </row>
    <row r="85" spans="1:11" ht="27" hidden="1" customHeight="1">
      <c r="A85" s="50" t="s">
        <v>195</v>
      </c>
      <c r="B85" s="105">
        <v>7325</v>
      </c>
      <c r="C85" s="45">
        <v>443</v>
      </c>
      <c r="D85" s="106" t="s">
        <v>194</v>
      </c>
      <c r="E85" s="43"/>
      <c r="F85" s="49"/>
      <c r="G85" s="49"/>
      <c r="H85" s="49"/>
      <c r="I85" s="89"/>
      <c r="J85" s="64">
        <f>J86</f>
        <v>0</v>
      </c>
      <c r="K85" s="34"/>
    </row>
    <row r="86" spans="1:11" ht="41.25" hidden="1" customHeight="1">
      <c r="A86" s="50"/>
      <c r="B86" s="40">
        <v>3122</v>
      </c>
      <c r="C86" s="41"/>
      <c r="D86" s="42" t="s">
        <v>52</v>
      </c>
      <c r="E86" s="43" t="s">
        <v>196</v>
      </c>
      <c r="F86" s="49"/>
      <c r="G86" s="49"/>
      <c r="H86" s="49"/>
      <c r="I86" s="89"/>
      <c r="J86" s="58"/>
      <c r="K86" s="34"/>
    </row>
    <row r="87" spans="1:11" ht="31.5">
      <c r="A87" s="59" t="s">
        <v>50</v>
      </c>
      <c r="B87" s="107">
        <v>12</v>
      </c>
      <c r="C87" s="108"/>
      <c r="D87" s="24" t="s">
        <v>51</v>
      </c>
      <c r="E87" s="34"/>
      <c r="F87" s="34"/>
      <c r="G87" s="34"/>
      <c r="H87" s="34"/>
      <c r="I87" s="93"/>
      <c r="J87" s="64">
        <f>J88+J91+J95+J107+J117+J119</f>
        <v>45965284.909999996</v>
      </c>
      <c r="K87" s="34"/>
    </row>
    <row r="88" spans="1:11" ht="31.5" hidden="1">
      <c r="A88" s="36" t="s">
        <v>103</v>
      </c>
      <c r="B88" s="37">
        <v>6011</v>
      </c>
      <c r="C88" s="38" t="s">
        <v>104</v>
      </c>
      <c r="D88" s="24" t="s">
        <v>105</v>
      </c>
      <c r="E88" s="96"/>
      <c r="F88" s="34"/>
      <c r="G88" s="34"/>
      <c r="H88" s="34"/>
      <c r="I88" s="95"/>
      <c r="J88" s="53">
        <f>J89+J90</f>
        <v>0</v>
      </c>
      <c r="K88" s="34"/>
    </row>
    <row r="89" spans="1:11" ht="46.5" hidden="1" customHeight="1">
      <c r="A89" s="50"/>
      <c r="B89" s="40">
        <v>3131</v>
      </c>
      <c r="C89" s="41"/>
      <c r="D89" s="94" t="s">
        <v>174</v>
      </c>
      <c r="E89" s="109" t="s">
        <v>207</v>
      </c>
      <c r="F89" s="34"/>
      <c r="G89" s="34"/>
      <c r="H89" s="34"/>
      <c r="I89" s="110"/>
      <c r="J89" s="100"/>
      <c r="K89" s="34"/>
    </row>
    <row r="90" spans="1:11" ht="63" hidden="1">
      <c r="A90" s="50"/>
      <c r="B90" s="40">
        <v>3131</v>
      </c>
      <c r="C90" s="41"/>
      <c r="D90" s="94" t="s">
        <v>173</v>
      </c>
      <c r="E90" s="109" t="s">
        <v>212</v>
      </c>
      <c r="F90" s="34"/>
      <c r="G90" s="34"/>
      <c r="H90" s="34"/>
      <c r="I90" s="110"/>
      <c r="J90" s="100"/>
      <c r="K90" s="34"/>
    </row>
    <row r="91" spans="1:11" ht="31.5">
      <c r="A91" s="36" t="s">
        <v>106</v>
      </c>
      <c r="B91" s="37">
        <v>6030</v>
      </c>
      <c r="C91" s="38" t="s">
        <v>104</v>
      </c>
      <c r="D91" s="32" t="s">
        <v>107</v>
      </c>
      <c r="E91" s="109"/>
      <c r="F91" s="34"/>
      <c r="G91" s="34"/>
      <c r="H91" s="34"/>
      <c r="I91" s="95"/>
      <c r="J91" s="53">
        <f>J92+J93</f>
        <v>90000</v>
      </c>
      <c r="K91" s="34"/>
    </row>
    <row r="92" spans="1:11" ht="45" hidden="1" customHeight="1">
      <c r="A92" s="83"/>
      <c r="B92" s="82" t="s">
        <v>13</v>
      </c>
      <c r="C92" s="75"/>
      <c r="D92" s="14" t="s">
        <v>14</v>
      </c>
      <c r="E92" s="111" t="s">
        <v>190</v>
      </c>
      <c r="F92" s="49"/>
      <c r="G92" s="49"/>
      <c r="H92" s="49"/>
      <c r="I92" s="89"/>
      <c r="J92" s="58"/>
      <c r="K92" s="34"/>
    </row>
    <row r="93" spans="1:11" ht="31.5">
      <c r="A93" s="83"/>
      <c r="B93" s="82" t="s">
        <v>13</v>
      </c>
      <c r="C93" s="112"/>
      <c r="D93" s="14" t="s">
        <v>14</v>
      </c>
      <c r="E93" s="111" t="s">
        <v>108</v>
      </c>
      <c r="F93" s="49"/>
      <c r="G93" s="49"/>
      <c r="H93" s="49"/>
      <c r="I93" s="89"/>
      <c r="J93" s="58">
        <f>89000+70000-69000</f>
        <v>90000</v>
      </c>
      <c r="K93" s="34"/>
    </row>
    <row r="94" spans="1:11" ht="31.5" hidden="1">
      <c r="A94" s="52"/>
      <c r="B94" s="48">
        <v>3142</v>
      </c>
      <c r="C94" s="49"/>
      <c r="D94" s="113" t="s">
        <v>54</v>
      </c>
      <c r="E94" s="114" t="s">
        <v>116</v>
      </c>
      <c r="F94" s="49"/>
      <c r="G94" s="49"/>
      <c r="H94" s="49"/>
      <c r="I94" s="89"/>
      <c r="J94" s="66"/>
      <c r="K94" s="34"/>
    </row>
    <row r="95" spans="1:11" ht="31.5">
      <c r="A95" s="37">
        <v>1217330</v>
      </c>
      <c r="B95" s="37">
        <v>7330</v>
      </c>
      <c r="C95" s="38" t="s">
        <v>19</v>
      </c>
      <c r="D95" s="32" t="s">
        <v>55</v>
      </c>
      <c r="E95" s="49"/>
      <c r="F95" s="49"/>
      <c r="G95" s="49"/>
      <c r="H95" s="49"/>
      <c r="I95" s="93"/>
      <c r="J95" s="64">
        <f>J96+J97+J98+J99+J100+J101+J103+J104+J105+J106+J102</f>
        <v>90000</v>
      </c>
      <c r="K95" s="34"/>
    </row>
    <row r="96" spans="1:11" s="9" customFormat="1" ht="30.75" hidden="1" customHeight="1">
      <c r="A96" s="115"/>
      <c r="B96" s="40">
        <v>3122</v>
      </c>
      <c r="C96" s="41"/>
      <c r="D96" s="42" t="s">
        <v>52</v>
      </c>
      <c r="E96" s="43" t="s">
        <v>138</v>
      </c>
      <c r="F96" s="34"/>
      <c r="G96" s="34"/>
      <c r="H96" s="34"/>
      <c r="I96" s="89"/>
      <c r="J96" s="58"/>
      <c r="K96" s="34"/>
    </row>
    <row r="97" spans="1:11" ht="47.25" hidden="1">
      <c r="A97" s="13"/>
      <c r="B97" s="116" t="s">
        <v>53</v>
      </c>
      <c r="C97" s="14"/>
      <c r="D97" s="14" t="s">
        <v>52</v>
      </c>
      <c r="E97" s="43" t="s">
        <v>175</v>
      </c>
      <c r="F97" s="49"/>
      <c r="G97" s="49"/>
      <c r="H97" s="49"/>
      <c r="I97" s="89"/>
      <c r="J97" s="58"/>
      <c r="K97" s="34"/>
    </row>
    <row r="98" spans="1:11" ht="47.25">
      <c r="A98" s="13"/>
      <c r="B98" s="116" t="s">
        <v>53</v>
      </c>
      <c r="C98" s="14"/>
      <c r="D98" s="14" t="s">
        <v>52</v>
      </c>
      <c r="E98" s="43" t="s">
        <v>146</v>
      </c>
      <c r="F98" s="49"/>
      <c r="G98" s="49"/>
      <c r="H98" s="49"/>
      <c r="I98" s="89"/>
      <c r="J98" s="58">
        <f>300000-275000</f>
        <v>25000</v>
      </c>
      <c r="K98" s="34"/>
    </row>
    <row r="99" spans="1:11" ht="52.5" hidden="1" customHeight="1">
      <c r="A99" s="13"/>
      <c r="B99" s="116" t="s">
        <v>53</v>
      </c>
      <c r="C99" s="14"/>
      <c r="D99" s="14" t="s">
        <v>52</v>
      </c>
      <c r="E99" s="43" t="s">
        <v>162</v>
      </c>
      <c r="F99" s="49"/>
      <c r="G99" s="49"/>
      <c r="H99" s="49"/>
      <c r="I99" s="89"/>
      <c r="J99" s="58"/>
      <c r="K99" s="34"/>
    </row>
    <row r="100" spans="1:11" ht="49.5" customHeight="1">
      <c r="A100" s="13"/>
      <c r="B100" s="116" t="s">
        <v>53</v>
      </c>
      <c r="C100" s="14"/>
      <c r="D100" s="14" t="s">
        <v>52</v>
      </c>
      <c r="E100" s="43" t="s">
        <v>208</v>
      </c>
      <c r="F100" s="49"/>
      <c r="G100" s="49"/>
      <c r="H100" s="49"/>
      <c r="I100" s="89"/>
      <c r="J100" s="58">
        <v>65000</v>
      </c>
      <c r="K100" s="34"/>
    </row>
    <row r="101" spans="1:11" ht="31.5" hidden="1">
      <c r="A101" s="117"/>
      <c r="B101" s="48">
        <v>3142</v>
      </c>
      <c r="C101" s="49"/>
      <c r="D101" s="96" t="s">
        <v>54</v>
      </c>
      <c r="E101" s="52" t="s">
        <v>113</v>
      </c>
      <c r="F101" s="49"/>
      <c r="G101" s="49"/>
      <c r="H101" s="49"/>
      <c r="I101" s="89"/>
      <c r="J101" s="58"/>
      <c r="K101" s="34"/>
    </row>
    <row r="102" spans="1:11" ht="31.5" hidden="1">
      <c r="A102" s="117"/>
      <c r="B102" s="48">
        <v>3142</v>
      </c>
      <c r="C102" s="49"/>
      <c r="D102" s="96" t="s">
        <v>54</v>
      </c>
      <c r="E102" s="33" t="s">
        <v>126</v>
      </c>
      <c r="F102" s="49"/>
      <c r="G102" s="49"/>
      <c r="H102" s="49"/>
      <c r="I102" s="89"/>
      <c r="J102" s="58"/>
      <c r="K102" s="34"/>
    </row>
    <row r="103" spans="1:11" ht="26.25" hidden="1" customHeight="1">
      <c r="A103" s="117"/>
      <c r="B103" s="48">
        <v>3142</v>
      </c>
      <c r="C103" s="49"/>
      <c r="D103" s="96" t="s">
        <v>54</v>
      </c>
      <c r="E103" s="43" t="s">
        <v>96</v>
      </c>
      <c r="F103" s="49"/>
      <c r="G103" s="49"/>
      <c r="H103" s="49"/>
      <c r="I103" s="89"/>
      <c r="J103" s="58"/>
      <c r="K103" s="34"/>
    </row>
    <row r="104" spans="1:11" ht="29.25" hidden="1" customHeight="1">
      <c r="A104" s="117"/>
      <c r="B104" s="48">
        <v>3142</v>
      </c>
      <c r="C104" s="49"/>
      <c r="D104" s="96" t="s">
        <v>54</v>
      </c>
      <c r="E104" s="43" t="s">
        <v>161</v>
      </c>
      <c r="F104" s="49"/>
      <c r="G104" s="49"/>
      <c r="H104" s="49"/>
      <c r="I104" s="89"/>
      <c r="J104" s="58"/>
      <c r="K104" s="34"/>
    </row>
    <row r="105" spans="1:11" ht="39.75" hidden="1" customHeight="1">
      <c r="A105" s="117"/>
      <c r="B105" s="48">
        <v>3142</v>
      </c>
      <c r="C105" s="49"/>
      <c r="D105" s="96" t="s">
        <v>54</v>
      </c>
      <c r="E105" s="43" t="s">
        <v>148</v>
      </c>
      <c r="F105" s="49"/>
      <c r="G105" s="49"/>
      <c r="H105" s="49"/>
      <c r="I105" s="89"/>
      <c r="J105" s="58"/>
      <c r="K105" s="34"/>
    </row>
    <row r="106" spans="1:11" ht="51.75" hidden="1" customHeight="1">
      <c r="A106" s="117"/>
      <c r="B106" s="48">
        <v>3142</v>
      </c>
      <c r="C106" s="49"/>
      <c r="D106" s="96" t="s">
        <v>54</v>
      </c>
      <c r="E106" s="118" t="s">
        <v>147</v>
      </c>
      <c r="F106" s="49"/>
      <c r="G106" s="49"/>
      <c r="H106" s="49"/>
      <c r="I106" s="89"/>
      <c r="J106" s="58"/>
      <c r="K106" s="34"/>
    </row>
    <row r="107" spans="1:11" ht="64.5" customHeight="1">
      <c r="A107" s="68" t="s">
        <v>56</v>
      </c>
      <c r="B107" s="119">
        <v>7461</v>
      </c>
      <c r="C107" s="68" t="s">
        <v>57</v>
      </c>
      <c r="D107" s="45" t="s">
        <v>58</v>
      </c>
      <c r="E107" s="49"/>
      <c r="F107" s="49"/>
      <c r="G107" s="49"/>
      <c r="H107" s="49"/>
      <c r="I107" s="93"/>
      <c r="J107" s="64">
        <f>J108+J109+J110+J111+J112+J113+J114+F108+J115+J116</f>
        <v>18656237.91</v>
      </c>
      <c r="K107" s="49"/>
    </row>
    <row r="108" spans="1:11" ht="30.75" hidden="1" customHeight="1">
      <c r="A108" s="34"/>
      <c r="B108" s="120">
        <v>3132</v>
      </c>
      <c r="C108" s="120"/>
      <c r="D108" s="14" t="s">
        <v>6</v>
      </c>
      <c r="E108" s="43" t="s">
        <v>97</v>
      </c>
      <c r="F108" s="49"/>
      <c r="G108" s="49"/>
      <c r="H108" s="49"/>
      <c r="I108" s="121"/>
      <c r="J108" s="121">
        <f>2200000-2200000</f>
        <v>0</v>
      </c>
      <c r="K108" s="49"/>
    </row>
    <row r="109" spans="1:11" ht="47.25" hidden="1">
      <c r="A109" s="34"/>
      <c r="B109" s="120">
        <v>3132</v>
      </c>
      <c r="C109" s="120"/>
      <c r="D109" s="14" t="s">
        <v>6</v>
      </c>
      <c r="E109" s="43" t="s">
        <v>149</v>
      </c>
      <c r="F109" s="49"/>
      <c r="G109" s="49"/>
      <c r="H109" s="49"/>
      <c r="I109" s="121"/>
      <c r="J109" s="121"/>
      <c r="K109" s="49"/>
    </row>
    <row r="110" spans="1:11" ht="31.5" hidden="1">
      <c r="A110" s="34"/>
      <c r="B110" s="120">
        <v>3132</v>
      </c>
      <c r="C110" s="120"/>
      <c r="D110" s="14" t="s">
        <v>6</v>
      </c>
      <c r="E110" s="43" t="s">
        <v>150</v>
      </c>
      <c r="F110" s="49"/>
      <c r="G110" s="49"/>
      <c r="H110" s="49"/>
      <c r="I110" s="121"/>
      <c r="J110" s="121">
        <f>2800000-2800000</f>
        <v>0</v>
      </c>
      <c r="K110" s="49"/>
    </row>
    <row r="111" spans="1:11" ht="48" hidden="1" customHeight="1">
      <c r="A111" s="34"/>
      <c r="B111" s="120">
        <v>3132</v>
      </c>
      <c r="C111" s="120"/>
      <c r="D111" s="14" t="s">
        <v>6</v>
      </c>
      <c r="E111" s="118" t="s">
        <v>176</v>
      </c>
      <c r="F111" s="49"/>
      <c r="G111" s="49"/>
      <c r="H111" s="49"/>
      <c r="I111" s="121"/>
      <c r="J111" s="121">
        <f>9000000-9000000</f>
        <v>0</v>
      </c>
      <c r="K111" s="49"/>
    </row>
    <row r="112" spans="1:11" ht="47.25" hidden="1">
      <c r="A112" s="49"/>
      <c r="B112" s="122">
        <v>3132</v>
      </c>
      <c r="C112" s="122"/>
      <c r="D112" s="14" t="s">
        <v>6</v>
      </c>
      <c r="E112" s="118" t="s">
        <v>177</v>
      </c>
      <c r="F112" s="49"/>
      <c r="G112" s="49"/>
      <c r="H112" s="49"/>
      <c r="I112" s="121"/>
      <c r="J112" s="121"/>
      <c r="K112" s="49"/>
    </row>
    <row r="113" spans="1:11" ht="36" customHeight="1">
      <c r="A113" s="49"/>
      <c r="B113" s="122">
        <v>3132</v>
      </c>
      <c r="C113" s="122"/>
      <c r="D113" s="14" t="s">
        <v>6</v>
      </c>
      <c r="E113" s="43" t="s">
        <v>151</v>
      </c>
      <c r="F113" s="49"/>
      <c r="G113" s="49"/>
      <c r="H113" s="49"/>
      <c r="I113" s="121"/>
      <c r="J113" s="121">
        <f>4000000+2000000+1000000+3450695-2100000+4123928+4668662</f>
        <v>17143285</v>
      </c>
      <c r="K113" s="49"/>
    </row>
    <row r="114" spans="1:11" ht="0.75" hidden="1" customHeight="1">
      <c r="A114" s="49"/>
      <c r="B114" s="122">
        <v>3132</v>
      </c>
      <c r="C114" s="122"/>
      <c r="D114" s="14" t="s">
        <v>6</v>
      </c>
      <c r="E114" s="114" t="s">
        <v>152</v>
      </c>
      <c r="F114" s="123"/>
      <c r="G114" s="123"/>
      <c r="H114" s="123"/>
      <c r="I114" s="124"/>
      <c r="J114" s="124"/>
      <c r="K114" s="49"/>
    </row>
    <row r="115" spans="1:11" ht="6.75" hidden="1" customHeight="1">
      <c r="A115" s="49"/>
      <c r="B115" s="122">
        <v>3142</v>
      </c>
      <c r="C115" s="61"/>
      <c r="D115" s="96" t="s">
        <v>54</v>
      </c>
      <c r="E115" s="114" t="s">
        <v>139</v>
      </c>
      <c r="F115" s="123"/>
      <c r="G115" s="123"/>
      <c r="H115" s="123"/>
      <c r="I115" s="124"/>
      <c r="J115" s="124"/>
      <c r="K115" s="34"/>
    </row>
    <row r="116" spans="1:11" ht="66" customHeight="1">
      <c r="A116" s="49"/>
      <c r="B116" s="122">
        <v>3132</v>
      </c>
      <c r="C116" s="122"/>
      <c r="D116" s="14" t="s">
        <v>6</v>
      </c>
      <c r="E116" s="118" t="s">
        <v>191</v>
      </c>
      <c r="F116" s="49"/>
      <c r="G116" s="49"/>
      <c r="H116" s="49"/>
      <c r="I116" s="121"/>
      <c r="J116" s="121">
        <f>2072306-559353.09</f>
        <v>1512952.9100000001</v>
      </c>
      <c r="K116" s="34"/>
    </row>
    <row r="117" spans="1:11" ht="31.5">
      <c r="A117" s="67" t="s">
        <v>61</v>
      </c>
      <c r="B117" s="29">
        <v>7670</v>
      </c>
      <c r="C117" s="125" t="s">
        <v>62</v>
      </c>
      <c r="D117" s="60" t="s">
        <v>63</v>
      </c>
      <c r="E117" s="126"/>
      <c r="F117" s="49"/>
      <c r="G117" s="49"/>
      <c r="H117" s="49"/>
      <c r="I117" s="127"/>
      <c r="J117" s="127">
        <f>J118</f>
        <v>27129047</v>
      </c>
      <c r="K117" s="34"/>
    </row>
    <row r="118" spans="1:11" ht="285.75" customHeight="1">
      <c r="A118" s="34"/>
      <c r="B118" s="56" t="s">
        <v>33</v>
      </c>
      <c r="C118" s="77"/>
      <c r="D118" s="42" t="s">
        <v>34</v>
      </c>
      <c r="E118" s="128" t="s">
        <v>221</v>
      </c>
      <c r="F118" s="49"/>
      <c r="G118" s="49"/>
      <c r="H118" s="49"/>
      <c r="I118" s="129"/>
      <c r="J118" s="129">
        <f>4132987+1061530+9000000+934530+12000000</f>
        <v>27129047</v>
      </c>
      <c r="K118" s="34"/>
    </row>
    <row r="119" spans="1:11" ht="44.25" hidden="1" customHeight="1">
      <c r="A119" s="62">
        <v>1218110</v>
      </c>
      <c r="B119" s="59" t="s">
        <v>182</v>
      </c>
      <c r="C119" s="130">
        <v>320</v>
      </c>
      <c r="D119" s="60" t="s">
        <v>183</v>
      </c>
      <c r="E119" s="131"/>
      <c r="F119" s="132"/>
      <c r="G119" s="132"/>
      <c r="H119" s="132"/>
      <c r="I119" s="127"/>
      <c r="J119" s="127">
        <f>J120</f>
        <v>0</v>
      </c>
      <c r="K119" s="101"/>
    </row>
    <row r="120" spans="1:11" ht="30.75" customHeight="1">
      <c r="A120" s="34"/>
      <c r="B120" s="56" t="s">
        <v>13</v>
      </c>
      <c r="C120" s="52"/>
      <c r="D120" s="42" t="s">
        <v>14</v>
      </c>
      <c r="E120" s="133" t="s">
        <v>211</v>
      </c>
      <c r="F120" s="49"/>
      <c r="G120" s="49"/>
      <c r="H120" s="49"/>
      <c r="I120" s="129"/>
      <c r="J120" s="129"/>
      <c r="K120" s="34"/>
    </row>
    <row r="121" spans="1:11" ht="31.5">
      <c r="A121" s="67" t="s">
        <v>64</v>
      </c>
      <c r="B121" s="29">
        <v>31</v>
      </c>
      <c r="C121" s="125"/>
      <c r="D121" s="28" t="s">
        <v>65</v>
      </c>
      <c r="E121" s="30"/>
      <c r="F121" s="34"/>
      <c r="G121" s="34"/>
      <c r="H121" s="34"/>
      <c r="I121" s="95"/>
      <c r="J121" s="53">
        <f>J122+J124+J126+J128</f>
        <v>74838</v>
      </c>
      <c r="K121" s="34"/>
    </row>
    <row r="122" spans="1:11" ht="63">
      <c r="A122" s="67" t="s">
        <v>98</v>
      </c>
      <c r="B122" s="54" t="s">
        <v>11</v>
      </c>
      <c r="C122" s="54" t="s">
        <v>12</v>
      </c>
      <c r="D122" s="55" t="s">
        <v>90</v>
      </c>
      <c r="E122" s="128"/>
      <c r="F122" s="34"/>
      <c r="G122" s="34"/>
      <c r="H122" s="34"/>
      <c r="I122" s="95"/>
      <c r="J122" s="53">
        <f>J123</f>
        <v>20000</v>
      </c>
      <c r="K122" s="34"/>
    </row>
    <row r="123" spans="1:11" ht="31.5">
      <c r="A123" s="67"/>
      <c r="B123" s="56" t="s">
        <v>13</v>
      </c>
      <c r="C123" s="52"/>
      <c r="D123" s="42" t="s">
        <v>14</v>
      </c>
      <c r="E123" s="33" t="s">
        <v>141</v>
      </c>
      <c r="F123" s="34"/>
      <c r="G123" s="34"/>
      <c r="H123" s="34"/>
      <c r="I123" s="110"/>
      <c r="J123" s="100">
        <v>20000</v>
      </c>
      <c r="K123" s="34"/>
    </row>
    <row r="124" spans="1:11" ht="31.5">
      <c r="A124" s="36" t="s">
        <v>76</v>
      </c>
      <c r="B124" s="36" t="s">
        <v>22</v>
      </c>
      <c r="C124" s="36" t="s">
        <v>38</v>
      </c>
      <c r="D124" s="26" t="s">
        <v>23</v>
      </c>
      <c r="E124" s="128"/>
      <c r="F124" s="34"/>
      <c r="G124" s="34"/>
      <c r="H124" s="34"/>
      <c r="I124" s="95"/>
      <c r="J124" s="53">
        <f>J125</f>
        <v>18338</v>
      </c>
      <c r="K124" s="34"/>
    </row>
    <row r="125" spans="1:11" ht="66" customHeight="1">
      <c r="A125" s="67"/>
      <c r="B125" s="56" t="s">
        <v>13</v>
      </c>
      <c r="C125" s="77"/>
      <c r="D125" s="42" t="s">
        <v>14</v>
      </c>
      <c r="E125" s="33" t="s">
        <v>68</v>
      </c>
      <c r="F125" s="34"/>
      <c r="G125" s="34"/>
      <c r="H125" s="34"/>
      <c r="I125" s="89"/>
      <c r="J125" s="58">
        <f>50000-31662</f>
        <v>18338</v>
      </c>
      <c r="K125" s="34"/>
    </row>
    <row r="126" spans="1:11" ht="36" customHeight="1">
      <c r="A126" s="90" t="s">
        <v>66</v>
      </c>
      <c r="B126" s="37">
        <v>7650</v>
      </c>
      <c r="C126" s="90" t="s">
        <v>62</v>
      </c>
      <c r="D126" s="32" t="s">
        <v>67</v>
      </c>
      <c r="E126" s="128"/>
      <c r="F126" s="34"/>
      <c r="G126" s="34"/>
      <c r="H126" s="34"/>
      <c r="I126" s="95"/>
      <c r="J126" s="53">
        <f>J127</f>
        <v>30000</v>
      </c>
      <c r="K126" s="34"/>
    </row>
    <row r="127" spans="1:11" ht="51.75" customHeight="1">
      <c r="A127" s="34"/>
      <c r="B127" s="40">
        <v>2281</v>
      </c>
      <c r="C127" s="86"/>
      <c r="D127" s="134" t="s">
        <v>20</v>
      </c>
      <c r="E127" s="94" t="s">
        <v>143</v>
      </c>
      <c r="F127" s="34"/>
      <c r="G127" s="34"/>
      <c r="H127" s="34"/>
      <c r="I127" s="89"/>
      <c r="J127" s="58">
        <v>30000</v>
      </c>
      <c r="K127" s="34"/>
    </row>
    <row r="128" spans="1:11" ht="96.75" customHeight="1">
      <c r="A128" s="135">
        <v>3117660</v>
      </c>
      <c r="B128" s="37">
        <v>7660</v>
      </c>
      <c r="C128" s="38" t="s">
        <v>62</v>
      </c>
      <c r="D128" s="28" t="s">
        <v>142</v>
      </c>
      <c r="E128" s="109"/>
      <c r="F128" s="34"/>
      <c r="G128" s="34"/>
      <c r="H128" s="34"/>
      <c r="I128" s="89"/>
      <c r="J128" s="64">
        <f>J129</f>
        <v>6500</v>
      </c>
      <c r="K128" s="34"/>
    </row>
    <row r="129" spans="1:12" ht="42.75" customHeight="1">
      <c r="A129" s="34"/>
      <c r="B129" s="40">
        <v>2281</v>
      </c>
      <c r="C129" s="86"/>
      <c r="D129" s="134" t="s">
        <v>20</v>
      </c>
      <c r="E129" s="94" t="s">
        <v>143</v>
      </c>
      <c r="F129" s="34"/>
      <c r="G129" s="34"/>
      <c r="H129" s="34"/>
      <c r="I129" s="89"/>
      <c r="J129" s="58">
        <v>6500</v>
      </c>
      <c r="K129" s="34"/>
    </row>
    <row r="130" spans="1:12" ht="39" customHeight="1">
      <c r="A130" s="67" t="s">
        <v>69</v>
      </c>
      <c r="B130" s="29">
        <v>37</v>
      </c>
      <c r="C130" s="136"/>
      <c r="D130" s="29" t="s">
        <v>70</v>
      </c>
      <c r="E130" s="128"/>
      <c r="F130" s="34"/>
      <c r="G130" s="34"/>
      <c r="H130" s="34"/>
      <c r="I130" s="95"/>
      <c r="J130" s="53">
        <f>J131+J133</f>
        <v>52500</v>
      </c>
      <c r="K130" s="34"/>
    </row>
    <row r="131" spans="1:12" ht="52.5" customHeight="1">
      <c r="A131" s="67" t="s">
        <v>140</v>
      </c>
      <c r="B131" s="54" t="s">
        <v>11</v>
      </c>
      <c r="C131" s="54" t="s">
        <v>12</v>
      </c>
      <c r="D131" s="55" t="s">
        <v>90</v>
      </c>
      <c r="E131" s="128"/>
      <c r="F131" s="34"/>
      <c r="G131" s="34"/>
      <c r="H131" s="34"/>
      <c r="I131" s="95"/>
      <c r="J131" s="53">
        <f>J132</f>
        <v>20000</v>
      </c>
      <c r="K131" s="34"/>
    </row>
    <row r="132" spans="1:12" ht="31.5">
      <c r="A132" s="67"/>
      <c r="B132" s="56" t="s">
        <v>13</v>
      </c>
      <c r="C132" s="52"/>
      <c r="D132" s="42" t="s">
        <v>14</v>
      </c>
      <c r="E132" s="128" t="s">
        <v>145</v>
      </c>
      <c r="F132" s="34"/>
      <c r="G132" s="34"/>
      <c r="H132" s="34"/>
      <c r="I132" s="95"/>
      <c r="J132" s="100">
        <v>20000</v>
      </c>
      <c r="K132" s="34"/>
    </row>
    <row r="133" spans="1:12" ht="31.5">
      <c r="A133" s="36" t="s">
        <v>77</v>
      </c>
      <c r="B133" s="36" t="s">
        <v>22</v>
      </c>
      <c r="C133" s="36" t="s">
        <v>38</v>
      </c>
      <c r="D133" s="26" t="s">
        <v>23</v>
      </c>
      <c r="E133" s="33"/>
      <c r="F133" s="34"/>
      <c r="G133" s="34"/>
      <c r="H133" s="34"/>
      <c r="I133" s="93"/>
      <c r="J133" s="64">
        <f>J134</f>
        <v>32500</v>
      </c>
      <c r="K133" s="34"/>
    </row>
    <row r="134" spans="1:12" ht="53.25" customHeight="1">
      <c r="A134" s="67"/>
      <c r="B134" s="56" t="s">
        <v>13</v>
      </c>
      <c r="C134" s="52"/>
      <c r="D134" s="42" t="s">
        <v>14</v>
      </c>
      <c r="E134" s="33" t="s">
        <v>71</v>
      </c>
      <c r="F134" s="34"/>
      <c r="G134" s="34"/>
      <c r="H134" s="34"/>
      <c r="I134" s="89"/>
      <c r="J134" s="58">
        <v>32500</v>
      </c>
      <c r="K134" s="34"/>
    </row>
    <row r="135" spans="1:12" ht="15.75">
      <c r="A135" s="34"/>
      <c r="B135" s="34"/>
      <c r="C135" s="34"/>
      <c r="D135" s="34"/>
      <c r="E135" s="6" t="s">
        <v>59</v>
      </c>
      <c r="F135" s="34"/>
      <c r="G135" s="34"/>
      <c r="H135" s="34"/>
      <c r="I135" s="95"/>
      <c r="J135" s="53">
        <f>J21+J47+J66+J72+J81+J87+J121+J130</f>
        <v>62694609.409999996</v>
      </c>
      <c r="K135" s="34"/>
    </row>
    <row r="136" spans="1:12" ht="15.75">
      <c r="A136" s="34"/>
      <c r="B136" s="34"/>
      <c r="C136" s="34"/>
      <c r="D136" s="34"/>
      <c r="E136" s="137" t="s">
        <v>60</v>
      </c>
      <c r="F136" s="34"/>
      <c r="G136" s="34"/>
      <c r="H136" s="34"/>
      <c r="I136" s="95"/>
      <c r="J136" s="53">
        <f>J20+J135</f>
        <v>66407089.5</v>
      </c>
      <c r="K136" s="34"/>
    </row>
    <row r="137" spans="1:12" ht="20.25" customHeight="1">
      <c r="A137" s="46"/>
      <c r="B137" s="46"/>
      <c r="C137" s="46"/>
      <c r="D137" s="46"/>
      <c r="E137" s="46"/>
      <c r="F137" s="46"/>
      <c r="G137" s="46"/>
      <c r="H137" s="46"/>
      <c r="I137" s="46"/>
      <c r="J137" s="46"/>
      <c r="K137" s="46"/>
    </row>
    <row r="138" spans="1:12" ht="36" customHeight="1">
      <c r="A138" s="148" t="s">
        <v>226</v>
      </c>
      <c r="B138" s="148"/>
      <c r="C138" s="148"/>
      <c r="D138" s="148"/>
      <c r="E138" s="148"/>
      <c r="F138" s="148"/>
      <c r="G138" s="148"/>
      <c r="H138" s="148"/>
      <c r="I138" s="148"/>
      <c r="J138" s="141"/>
      <c r="K138" s="141"/>
      <c r="L138" s="141"/>
    </row>
    <row r="139" spans="1:12" ht="63.75" customHeight="1">
      <c r="D139" s="21"/>
      <c r="E139" s="21"/>
      <c r="F139" s="21"/>
      <c r="G139" s="21"/>
      <c r="H139" s="21"/>
      <c r="I139" s="21"/>
      <c r="J139" s="21"/>
    </row>
    <row r="152" spans="5:5">
      <c r="E152" s="1"/>
    </row>
  </sheetData>
  <mergeCells count="11">
    <mergeCell ref="A138:I138"/>
    <mergeCell ref="J138:L138"/>
    <mergeCell ref="F2:K2"/>
    <mergeCell ref="A10:B10"/>
    <mergeCell ref="A6:K6"/>
    <mergeCell ref="A7:K7"/>
    <mergeCell ref="A8:K8"/>
    <mergeCell ref="A9:B9"/>
    <mergeCell ref="E3:K3"/>
    <mergeCell ref="G5:K5"/>
    <mergeCell ref="I4:K4"/>
  </mergeCells>
  <pageMargins left="0.43307086614173229" right="0.39370078740157483" top="0.31496062992125984" bottom="0.15748031496062992" header="0.31496062992125984" footer="0.19685039370078741"/>
  <pageSetup paperSize="9" scale="74" fitToHeight="11" orientation="landscape" r:id="rId1"/>
  <rowBreaks count="5" manualBreakCount="5">
    <brk id="23" max="10" man="1"/>
    <brk id="38" max="10" man="1"/>
    <brk id="61" max="10" man="1"/>
    <brk id="98" max="10" man="1"/>
    <brk id="123"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diakov.net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Пользователь</cp:lastModifiedBy>
  <cp:lastPrinted>2022-12-08T12:18:48Z</cp:lastPrinted>
  <dcterms:created xsi:type="dcterms:W3CDTF">2019-12-16T13:20:45Z</dcterms:created>
  <dcterms:modified xsi:type="dcterms:W3CDTF">2022-12-08T12:18:51Z</dcterms:modified>
</cp:coreProperties>
</file>