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BFA079E-7AE2-490E-A1EC-2696C6F8D9AC}" xr6:coauthVersionLast="47" xr6:coauthVersionMax="47" xr10:uidLastSave="{00000000-0000-0000-0000-000000000000}"/>
  <bookViews>
    <workbookView xWindow="-120" yWindow="-120" windowWidth="20730" windowHeight="11160" tabRatio="978" activeTab="1" xr2:uid="{00000000-000D-0000-FFFF-FFFF00000000}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джер.кап.інв.'!$A$1:$AF$46</definedName>
    <definedName name="_xlnm.Print_Area" localSheetId="1">#N/A</definedName>
    <definedName name="_xlnm.Print_Area" localSheetId="0">'Осн. фін. пок.'!$A$1:$I$129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2" l="1"/>
  <c r="D85" i="18"/>
  <c r="D39" i="18" l="1"/>
  <c r="F39" i="18"/>
  <c r="C123" i="14" l="1"/>
  <c r="C124" i="14"/>
  <c r="C88" i="14"/>
  <c r="C72" i="14"/>
  <c r="C37" i="18"/>
  <c r="D54" i="18" l="1"/>
  <c r="D119" i="14"/>
  <c r="F49" i="18" l="1"/>
  <c r="D49" i="18" s="1"/>
  <c r="D53" i="18"/>
  <c r="D50" i="18" s="1"/>
  <c r="W12" i="9"/>
  <c r="W11" i="9"/>
  <c r="Z11" i="9" l="1"/>
  <c r="D72" i="2"/>
  <c r="D43" i="2"/>
  <c r="D44" i="2"/>
  <c r="D57" i="2"/>
  <c r="D88" i="14"/>
  <c r="D81" i="14"/>
  <c r="D72" i="14"/>
  <c r="D33" i="18"/>
  <c r="D30" i="18"/>
  <c r="F101" i="14"/>
  <c r="E101" i="14"/>
  <c r="F100" i="14"/>
  <c r="E100" i="14"/>
  <c r="F99" i="14"/>
  <c r="E99" i="14"/>
  <c r="D34" i="18"/>
  <c r="D15" i="18"/>
  <c r="D13" i="18"/>
  <c r="D11" i="18" s="1"/>
  <c r="D12" i="18"/>
  <c r="D8" i="18"/>
  <c r="D85" i="2"/>
  <c r="D84" i="2"/>
  <c r="D82" i="2" s="1"/>
  <c r="F8" i="18"/>
  <c r="D124" i="14" l="1"/>
  <c r="D123" i="14"/>
  <c r="D110" i="14"/>
  <c r="D7" i="18"/>
  <c r="F12" i="18"/>
  <c r="F81" i="14" l="1"/>
  <c r="E88" i="14"/>
  <c r="F88" i="14"/>
  <c r="F72" i="2"/>
  <c r="F57" i="2"/>
  <c r="F44" i="2"/>
  <c r="F43" i="2"/>
  <c r="F84" i="2"/>
  <c r="F13" i="18"/>
  <c r="F123" i="14" l="1"/>
  <c r="F124" i="14"/>
  <c r="F23" i="18"/>
  <c r="F22" i="18"/>
  <c r="E37" i="18"/>
  <c r="F37" i="18"/>
  <c r="F11" i="18"/>
  <c r="D70" i="2"/>
  <c r="D69" i="2"/>
  <c r="D66" i="2" s="1"/>
  <c r="D105" i="2"/>
  <c r="D108" i="2" s="1"/>
  <c r="D103" i="2"/>
  <c r="F103" i="2"/>
  <c r="D30" i="2"/>
  <c r="F30" i="2"/>
  <c r="D23" i="2"/>
  <c r="F69" i="2" l="1"/>
  <c r="F105" i="2"/>
  <c r="D42" i="19" l="1"/>
  <c r="D37" i="18" s="1"/>
  <c r="D41" i="19"/>
  <c r="E110" i="14"/>
  <c r="F58" i="14"/>
  <c r="F62" i="14"/>
  <c r="F64" i="14"/>
  <c r="F65" i="14"/>
  <c r="F66" i="14"/>
  <c r="F72" i="14"/>
  <c r="J12" i="3" l="1"/>
  <c r="AA11" i="9"/>
  <c r="N8" i="3" s="1"/>
  <c r="J8" i="3" s="1"/>
  <c r="O11" i="9"/>
  <c r="O12" i="9"/>
  <c r="G82" i="18" l="1"/>
  <c r="H81" i="18"/>
  <c r="G81" i="18"/>
  <c r="G78" i="18"/>
  <c r="G77" i="18"/>
  <c r="G76" i="18"/>
  <c r="G75" i="18"/>
  <c r="G74" i="18"/>
  <c r="G73" i="18"/>
  <c r="G72" i="18"/>
  <c r="F71" i="18"/>
  <c r="F69" i="18" s="1"/>
  <c r="E71" i="18"/>
  <c r="E69" i="18" s="1"/>
  <c r="D71" i="18"/>
  <c r="D69" i="18" s="1"/>
  <c r="C71" i="18"/>
  <c r="C69" i="18" s="1"/>
  <c r="G70" i="18"/>
  <c r="G68" i="18"/>
  <c r="G67" i="18"/>
  <c r="G66" i="18"/>
  <c r="G65" i="18"/>
  <c r="F64" i="18"/>
  <c r="F62" i="18" s="1"/>
  <c r="E64" i="18"/>
  <c r="E62" i="18" s="1"/>
  <c r="D64" i="18"/>
  <c r="D62" i="18" s="1"/>
  <c r="C64" i="18"/>
  <c r="C62" i="18" s="1"/>
  <c r="G63" i="18"/>
  <c r="H59" i="18"/>
  <c r="G59" i="18"/>
  <c r="G58" i="18"/>
  <c r="H57" i="18"/>
  <c r="G57" i="18"/>
  <c r="G56" i="18"/>
  <c r="G55" i="18"/>
  <c r="H54" i="18"/>
  <c r="G54" i="18"/>
  <c r="F53" i="18"/>
  <c r="F50" i="18" s="1"/>
  <c r="E53" i="18"/>
  <c r="E50" i="18" s="1"/>
  <c r="C53" i="18"/>
  <c r="C50" i="18" s="1"/>
  <c r="G52" i="18"/>
  <c r="G51" i="18"/>
  <c r="H49" i="18"/>
  <c r="G49" i="18"/>
  <c r="G48" i="18"/>
  <c r="G47" i="18"/>
  <c r="G46" i="18"/>
  <c r="H45" i="18"/>
  <c r="G45" i="18"/>
  <c r="G44" i="18"/>
  <c r="G43" i="18"/>
  <c r="F42" i="18"/>
  <c r="E42" i="18"/>
  <c r="D42" i="18"/>
  <c r="E85" i="18" s="1"/>
  <c r="F85" i="18" s="1"/>
  <c r="C42" i="18"/>
  <c r="H39" i="18"/>
  <c r="G39" i="18"/>
  <c r="G38" i="18"/>
  <c r="H37" i="18"/>
  <c r="G37" i="18"/>
  <c r="G36" i="18"/>
  <c r="G35" i="18"/>
  <c r="F34" i="18"/>
  <c r="E34" i="18"/>
  <c r="C34" i="18"/>
  <c r="C28" i="18" s="1"/>
  <c r="F33" i="18"/>
  <c r="G32" i="18"/>
  <c r="G31" i="18"/>
  <c r="G29" i="18"/>
  <c r="G27" i="18"/>
  <c r="G26" i="18"/>
  <c r="G25" i="18"/>
  <c r="F24" i="18"/>
  <c r="E24" i="18"/>
  <c r="D24" i="18"/>
  <c r="C24" i="18"/>
  <c r="D23" i="18"/>
  <c r="H22" i="18"/>
  <c r="G22" i="18"/>
  <c r="H21" i="18"/>
  <c r="G21" i="18"/>
  <c r="G18" i="18"/>
  <c r="G16" i="18"/>
  <c r="F15" i="18"/>
  <c r="C15" i="18"/>
  <c r="G14" i="18"/>
  <c r="G10" i="18"/>
  <c r="G9" i="18"/>
  <c r="E79" i="18" l="1"/>
  <c r="E60" i="18"/>
  <c r="D79" i="18"/>
  <c r="C60" i="18"/>
  <c r="C79" i="18"/>
  <c r="C20" i="18"/>
  <c r="C40" i="18" s="1"/>
  <c r="H8" i="18"/>
  <c r="G8" i="18"/>
  <c r="H23" i="18"/>
  <c r="G23" i="18"/>
  <c r="G24" i="18"/>
  <c r="H33" i="18"/>
  <c r="G33" i="18"/>
  <c r="G34" i="18"/>
  <c r="H42" i="18"/>
  <c r="G42" i="18"/>
  <c r="F60" i="18"/>
  <c r="G53" i="18"/>
  <c r="H53" i="18"/>
  <c r="F79" i="18"/>
  <c r="G62" i="18"/>
  <c r="G64" i="18"/>
  <c r="G13" i="18"/>
  <c r="D60" i="18"/>
  <c r="G50" i="18"/>
  <c r="G69" i="18"/>
  <c r="G71" i="18"/>
  <c r="E28" i="18"/>
  <c r="H50" i="18"/>
  <c r="F14" i="2"/>
  <c r="G14" i="2" s="1"/>
  <c r="G79" i="18" l="1"/>
  <c r="C80" i="18"/>
  <c r="C83" i="18" s="1"/>
  <c r="G60" i="18"/>
  <c r="G12" i="18"/>
  <c r="E20" i="18"/>
  <c r="H11" i="18" l="1"/>
  <c r="G11" i="18"/>
  <c r="F30" i="18" l="1"/>
  <c r="D28" i="18"/>
  <c r="D20" i="18" l="1"/>
  <c r="G30" i="18"/>
  <c r="H30" i="18"/>
  <c r="F28" i="18"/>
  <c r="C110" i="14"/>
  <c r="F110" i="14"/>
  <c r="D24" i="2"/>
  <c r="E24" i="2"/>
  <c r="F24" i="2"/>
  <c r="F34" i="2" s="1"/>
  <c r="C66" i="14"/>
  <c r="D66" i="14"/>
  <c r="C65" i="14"/>
  <c r="D65" i="14"/>
  <c r="C64" i="14"/>
  <c r="D64" i="14"/>
  <c r="C62" i="14"/>
  <c r="D62" i="14"/>
  <c r="C61" i="14"/>
  <c r="D61" i="14"/>
  <c r="C58" i="14"/>
  <c r="D58" i="14"/>
  <c r="E66" i="14"/>
  <c r="E65" i="14"/>
  <c r="E64" i="14"/>
  <c r="E62" i="14"/>
  <c r="E61" i="14"/>
  <c r="E58" i="14"/>
  <c r="D37" i="19"/>
  <c r="E37" i="19"/>
  <c r="F37" i="19"/>
  <c r="C37" i="19"/>
  <c r="G85" i="14"/>
  <c r="G86" i="14"/>
  <c r="H86" i="14"/>
  <c r="G87" i="14"/>
  <c r="H87" i="14"/>
  <c r="G88" i="14"/>
  <c r="H88" i="14"/>
  <c r="D98" i="14"/>
  <c r="C98" i="14"/>
  <c r="H124" i="14"/>
  <c r="G123" i="14"/>
  <c r="E97" i="14"/>
  <c r="E96" i="14"/>
  <c r="E95" i="14"/>
  <c r="F97" i="14"/>
  <c r="F96" i="14"/>
  <c r="F95" i="14"/>
  <c r="AA12" i="9"/>
  <c r="AA13" i="9"/>
  <c r="AA14" i="9"/>
  <c r="AA15" i="9"/>
  <c r="AB11" i="9"/>
  <c r="Z12" i="9"/>
  <c r="Z13" i="9"/>
  <c r="Z14" i="9"/>
  <c r="AB14" i="9" s="1"/>
  <c r="Z15" i="9"/>
  <c r="D43" i="19"/>
  <c r="E43" i="19"/>
  <c r="F43" i="19"/>
  <c r="D32" i="19"/>
  <c r="E32" i="19"/>
  <c r="F32" i="19"/>
  <c r="D23" i="19"/>
  <c r="E23" i="19"/>
  <c r="F23" i="19"/>
  <c r="E108" i="2"/>
  <c r="F108" i="2"/>
  <c r="F70" i="2"/>
  <c r="E70" i="2"/>
  <c r="E66" i="2"/>
  <c r="F66" i="2"/>
  <c r="D58" i="2"/>
  <c r="E58" i="2"/>
  <c r="F58" i="2"/>
  <c r="D35" i="2"/>
  <c r="E35" i="2"/>
  <c r="F35" i="2"/>
  <c r="E119" i="14"/>
  <c r="F119" i="14"/>
  <c r="G119" i="14" s="1"/>
  <c r="C119" i="14"/>
  <c r="D104" i="14"/>
  <c r="D116" i="14" s="1"/>
  <c r="E104" i="14"/>
  <c r="F104" i="14"/>
  <c r="D44" i="14"/>
  <c r="E44" i="14"/>
  <c r="F44" i="14"/>
  <c r="C44" i="14"/>
  <c r="D43" i="14"/>
  <c r="E43" i="14"/>
  <c r="F43" i="14"/>
  <c r="C43" i="14"/>
  <c r="E42" i="14"/>
  <c r="F42" i="14"/>
  <c r="D41" i="14"/>
  <c r="E41" i="14"/>
  <c r="G41" i="14" s="1"/>
  <c r="F41" i="14"/>
  <c r="C41" i="14"/>
  <c r="D40" i="14"/>
  <c r="E40" i="14"/>
  <c r="F40" i="14"/>
  <c r="C40" i="14"/>
  <c r="D34" i="14"/>
  <c r="E34" i="14"/>
  <c r="F34" i="14"/>
  <c r="C34" i="14"/>
  <c r="G120" i="14"/>
  <c r="H120" i="14"/>
  <c r="G121" i="14"/>
  <c r="H121" i="14"/>
  <c r="G122" i="14"/>
  <c r="H122" i="14"/>
  <c r="N29" i="9"/>
  <c r="N30" i="9"/>
  <c r="N31" i="9"/>
  <c r="N32" i="9"/>
  <c r="N33" i="9"/>
  <c r="N34" i="9"/>
  <c r="H35" i="9"/>
  <c r="J35" i="9"/>
  <c r="L35" i="9"/>
  <c r="P35" i="9"/>
  <c r="R35" i="9"/>
  <c r="T35" i="9"/>
  <c r="F35" i="9"/>
  <c r="N28" i="9"/>
  <c r="X13" i="9"/>
  <c r="X14" i="9"/>
  <c r="T13" i="9"/>
  <c r="T14" i="9"/>
  <c r="P13" i="9"/>
  <c r="P14" i="9"/>
  <c r="L13" i="9"/>
  <c r="L14" i="9"/>
  <c r="E85" i="2"/>
  <c r="F85" i="2"/>
  <c r="E82" i="2"/>
  <c r="F82" i="2"/>
  <c r="G73" i="14"/>
  <c r="H73" i="14"/>
  <c r="G74" i="14"/>
  <c r="H74" i="14"/>
  <c r="G75" i="14"/>
  <c r="H75" i="14"/>
  <c r="G76" i="14"/>
  <c r="G77" i="14"/>
  <c r="H77" i="14"/>
  <c r="G78" i="14"/>
  <c r="G79" i="14"/>
  <c r="G80" i="14"/>
  <c r="H80" i="14"/>
  <c r="G81" i="14"/>
  <c r="H81" i="14"/>
  <c r="G82" i="14"/>
  <c r="H82" i="14"/>
  <c r="G83" i="14"/>
  <c r="G89" i="14"/>
  <c r="G90" i="14"/>
  <c r="G91" i="14"/>
  <c r="H91" i="14"/>
  <c r="H71" i="14"/>
  <c r="G71" i="14"/>
  <c r="H31" i="2"/>
  <c r="G31" i="2"/>
  <c r="C35" i="2"/>
  <c r="H107" i="14"/>
  <c r="H108" i="14"/>
  <c r="H109" i="14"/>
  <c r="H113" i="14"/>
  <c r="H114" i="14"/>
  <c r="H115" i="14"/>
  <c r="G109" i="14"/>
  <c r="G111" i="14"/>
  <c r="G112" i="14"/>
  <c r="G113" i="14"/>
  <c r="G114" i="14"/>
  <c r="G115" i="14"/>
  <c r="G108" i="14"/>
  <c r="G106" i="14"/>
  <c r="G107" i="14"/>
  <c r="G105" i="14"/>
  <c r="G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25" i="2"/>
  <c r="H25" i="2"/>
  <c r="G26" i="2"/>
  <c r="H26" i="2"/>
  <c r="G27" i="2"/>
  <c r="H27" i="2"/>
  <c r="G28" i="2"/>
  <c r="H28" i="2"/>
  <c r="G29" i="2"/>
  <c r="H29" i="2"/>
  <c r="G30" i="2"/>
  <c r="H30" i="2"/>
  <c r="G33" i="2"/>
  <c r="H33" i="2"/>
  <c r="G36" i="2"/>
  <c r="H36" i="2"/>
  <c r="G37" i="2"/>
  <c r="G38" i="2"/>
  <c r="G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G47" i="2"/>
  <c r="G48" i="2"/>
  <c r="G49" i="2"/>
  <c r="H49" i="2"/>
  <c r="G50" i="2"/>
  <c r="H50" i="2"/>
  <c r="G51" i="2"/>
  <c r="G52" i="2"/>
  <c r="G53" i="2"/>
  <c r="H53" i="2"/>
  <c r="G54" i="2"/>
  <c r="H54" i="2"/>
  <c r="G55" i="2"/>
  <c r="G57" i="2"/>
  <c r="H57" i="2"/>
  <c r="G59" i="2"/>
  <c r="G60" i="2"/>
  <c r="G61" i="2"/>
  <c r="G62" i="2"/>
  <c r="G63" i="2"/>
  <c r="G64" i="2"/>
  <c r="G65" i="2"/>
  <c r="G67" i="2"/>
  <c r="G68" i="2"/>
  <c r="H68" i="2"/>
  <c r="G69" i="2"/>
  <c r="H69" i="2"/>
  <c r="G71" i="2"/>
  <c r="G72" i="2"/>
  <c r="H72" i="2"/>
  <c r="G73" i="2"/>
  <c r="G74" i="2"/>
  <c r="G75" i="2"/>
  <c r="G76" i="2"/>
  <c r="H76" i="2"/>
  <c r="G78" i="2"/>
  <c r="G79" i="2"/>
  <c r="G80" i="2"/>
  <c r="G81" i="2"/>
  <c r="G83" i="2"/>
  <c r="G84" i="2"/>
  <c r="H84" i="2"/>
  <c r="G86" i="2"/>
  <c r="G87" i="2"/>
  <c r="G89" i="2"/>
  <c r="G90" i="2"/>
  <c r="G91" i="2"/>
  <c r="G92" i="2"/>
  <c r="G98" i="2"/>
  <c r="F16" i="2"/>
  <c r="C16" i="2"/>
  <c r="K15" i="2"/>
  <c r="N15" i="2" s="1"/>
  <c r="J15" i="2"/>
  <c r="M15" i="2" s="1"/>
  <c r="I15" i="2"/>
  <c r="L15" i="2" s="1"/>
  <c r="N14" i="2"/>
  <c r="M14" i="2"/>
  <c r="L14" i="2"/>
  <c r="K14" i="2"/>
  <c r="J14" i="2"/>
  <c r="I14" i="2"/>
  <c r="P8" i="3"/>
  <c r="Q8" i="3"/>
  <c r="Q9" i="3"/>
  <c r="Q10" i="3"/>
  <c r="P11" i="3"/>
  <c r="Q11" i="3"/>
  <c r="P12" i="3"/>
  <c r="Q12" i="3"/>
  <c r="P7" i="3"/>
  <c r="L10" i="9"/>
  <c r="P10" i="9"/>
  <c r="T10" i="9"/>
  <c r="X10" i="9"/>
  <c r="Z10" i="9"/>
  <c r="AA10" i="9"/>
  <c r="L11" i="9"/>
  <c r="P11" i="9"/>
  <c r="Q11" i="9"/>
  <c r="T11" i="9"/>
  <c r="U11" i="9"/>
  <c r="X11" i="9"/>
  <c r="Y11" i="9"/>
  <c r="L12" i="9"/>
  <c r="P12" i="9"/>
  <c r="Q12" i="9"/>
  <c r="T12" i="9"/>
  <c r="U12" i="9"/>
  <c r="X12" i="9"/>
  <c r="Y12" i="9"/>
  <c r="L15" i="9"/>
  <c r="P15" i="9"/>
  <c r="T15" i="9"/>
  <c r="X15" i="9"/>
  <c r="J16" i="9"/>
  <c r="K16" i="9"/>
  <c r="N16" i="9"/>
  <c r="O16" i="9"/>
  <c r="R16" i="9"/>
  <c r="S16" i="9"/>
  <c r="V16" i="9"/>
  <c r="W16" i="9"/>
  <c r="H6" i="3"/>
  <c r="C47" i="14" s="1"/>
  <c r="I6" i="3"/>
  <c r="K6" i="3"/>
  <c r="L6" i="3"/>
  <c r="E47" i="14" s="1"/>
  <c r="M6" i="3"/>
  <c r="O6" i="3"/>
  <c r="Q6" i="3"/>
  <c r="Q7" i="3"/>
  <c r="R8" i="3"/>
  <c r="S8" i="3"/>
  <c r="S9" i="3"/>
  <c r="R12" i="3"/>
  <c r="S12" i="3"/>
  <c r="B29" i="3"/>
  <c r="R29" i="3"/>
  <c r="S29" i="3"/>
  <c r="B30" i="3"/>
  <c r="R30" i="3"/>
  <c r="S30" i="3"/>
  <c r="B31" i="3"/>
  <c r="R31" i="3"/>
  <c r="S31" i="3"/>
  <c r="B32" i="3"/>
  <c r="R32" i="3"/>
  <c r="S32" i="3"/>
  <c r="B33" i="3"/>
  <c r="R33" i="3"/>
  <c r="S33" i="3"/>
  <c r="B34" i="3"/>
  <c r="R34" i="3"/>
  <c r="S34" i="3"/>
  <c r="Q34" i="3" s="1"/>
  <c r="B35" i="3"/>
  <c r="R35" i="3"/>
  <c r="S35" i="3"/>
  <c r="S38" i="3" s="1"/>
  <c r="B36" i="3"/>
  <c r="R36" i="3"/>
  <c r="S36" i="3"/>
  <c r="B37" i="3"/>
  <c r="R37" i="3"/>
  <c r="S37" i="3"/>
  <c r="C38" i="3"/>
  <c r="F93" i="14" s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9" i="19"/>
  <c r="C10" i="19"/>
  <c r="E10" i="19"/>
  <c r="C11" i="19"/>
  <c r="D11" i="19"/>
  <c r="E11" i="19"/>
  <c r="F11" i="19"/>
  <c r="G12" i="19"/>
  <c r="G13" i="19"/>
  <c r="G14" i="19"/>
  <c r="G15" i="19"/>
  <c r="G16" i="19"/>
  <c r="G17" i="19"/>
  <c r="G18" i="19"/>
  <c r="G19" i="19"/>
  <c r="G20" i="19"/>
  <c r="C23" i="19"/>
  <c r="H23" i="19"/>
  <c r="G25" i="19"/>
  <c r="H25" i="19"/>
  <c r="G31" i="19"/>
  <c r="H31" i="19"/>
  <c r="C32" i="19"/>
  <c r="G33" i="19"/>
  <c r="H33" i="19"/>
  <c r="G34" i="19"/>
  <c r="H34" i="19"/>
  <c r="G41" i="19"/>
  <c r="H41" i="19"/>
  <c r="G42" i="19"/>
  <c r="H42" i="19"/>
  <c r="C43" i="19"/>
  <c r="G23" i="2"/>
  <c r="H23" i="2"/>
  <c r="C24" i="2"/>
  <c r="C34" i="2" s="1"/>
  <c r="C58" i="2"/>
  <c r="C66" i="2"/>
  <c r="C70" i="2"/>
  <c r="C82" i="2"/>
  <c r="C85" i="2"/>
  <c r="C108" i="2"/>
  <c r="E72" i="14"/>
  <c r="H84" i="14"/>
  <c r="G84" i="14"/>
  <c r="C94" i="14"/>
  <c r="D94" i="14"/>
  <c r="C104" i="14"/>
  <c r="AB13" i="9"/>
  <c r="AB15" i="9"/>
  <c r="G23" i="19"/>
  <c r="G44" i="14"/>
  <c r="G99" i="14"/>
  <c r="F98" i="14"/>
  <c r="D96" i="2"/>
  <c r="B38" i="3" l="1"/>
  <c r="G96" i="14"/>
  <c r="F97" i="2"/>
  <c r="F77" i="2"/>
  <c r="F51" i="14" s="1"/>
  <c r="C116" i="14"/>
  <c r="Q35" i="3"/>
  <c r="G66" i="2"/>
  <c r="F116" i="14"/>
  <c r="G40" i="14"/>
  <c r="E94" i="14"/>
  <c r="G11" i="19"/>
  <c r="Q29" i="3"/>
  <c r="Q31" i="3"/>
  <c r="H34" i="14"/>
  <c r="H41" i="14"/>
  <c r="AA16" i="9"/>
  <c r="N10" i="3"/>
  <c r="D35" i="14"/>
  <c r="D97" i="2"/>
  <c r="Q33" i="3"/>
  <c r="G42" i="14"/>
  <c r="C96" i="2"/>
  <c r="U16" i="9"/>
  <c r="F96" i="2"/>
  <c r="G97" i="14"/>
  <c r="Q32" i="3"/>
  <c r="G100" i="14"/>
  <c r="Q37" i="3"/>
  <c r="L16" i="2"/>
  <c r="N35" i="9"/>
  <c r="AC15" i="9"/>
  <c r="AB12" i="9"/>
  <c r="N9" i="3"/>
  <c r="Q36" i="3"/>
  <c r="G108" i="2"/>
  <c r="G85" i="2"/>
  <c r="H70" i="2"/>
  <c r="F35" i="14"/>
  <c r="C35" i="14"/>
  <c r="C68" i="14" s="1"/>
  <c r="E97" i="2"/>
  <c r="G35" i="2"/>
  <c r="H82" i="2"/>
  <c r="H72" i="14"/>
  <c r="G58" i="2"/>
  <c r="H108" i="2"/>
  <c r="F52" i="14"/>
  <c r="E35" i="14"/>
  <c r="E68" i="14" s="1"/>
  <c r="E52" i="14"/>
  <c r="G72" i="14"/>
  <c r="Q30" i="3"/>
  <c r="Q38" i="3"/>
  <c r="Q16" i="9"/>
  <c r="AB10" i="9"/>
  <c r="I16" i="2"/>
  <c r="E96" i="2"/>
  <c r="H96" i="2" s="1"/>
  <c r="G70" i="2"/>
  <c r="E46" i="19"/>
  <c r="E45" i="14" s="1"/>
  <c r="E98" i="14"/>
  <c r="F20" i="18"/>
  <c r="H28" i="18"/>
  <c r="G28" i="18"/>
  <c r="G93" i="14"/>
  <c r="G43" i="14"/>
  <c r="G104" i="14"/>
  <c r="AC12" i="9"/>
  <c r="C97" i="2"/>
  <c r="G110" i="14"/>
  <c r="G101" i="14"/>
  <c r="S6" i="3"/>
  <c r="Z16" i="9"/>
  <c r="V17" i="9" s="1"/>
  <c r="R38" i="3"/>
  <c r="F102" i="14" s="1"/>
  <c r="Y16" i="9"/>
  <c r="H66" i="2"/>
  <c r="G82" i="2"/>
  <c r="H35" i="2"/>
  <c r="G34" i="14"/>
  <c r="D36" i="14"/>
  <c r="D69" i="14" s="1"/>
  <c r="D68" i="14"/>
  <c r="D34" i="2"/>
  <c r="D77" i="2" s="1"/>
  <c r="H119" i="14"/>
  <c r="H110" i="14"/>
  <c r="G124" i="14"/>
  <c r="H123" i="14"/>
  <c r="H104" i="14"/>
  <c r="F46" i="19"/>
  <c r="H32" i="19"/>
  <c r="D46" i="19"/>
  <c r="D45" i="14" s="1"/>
  <c r="G37" i="19"/>
  <c r="C77" i="2"/>
  <c r="C51" i="14" s="1"/>
  <c r="AC11" i="9"/>
  <c r="H37" i="19"/>
  <c r="G32" i="19"/>
  <c r="H24" i="2"/>
  <c r="E34" i="2"/>
  <c r="G24" i="2"/>
  <c r="C46" i="19"/>
  <c r="C45" i="14" s="1"/>
  <c r="X16" i="9"/>
  <c r="L16" i="9"/>
  <c r="T16" i="9"/>
  <c r="P16" i="9"/>
  <c r="G95" i="14"/>
  <c r="F94" i="14"/>
  <c r="C36" i="14" l="1"/>
  <c r="C69" i="14" s="1"/>
  <c r="H46" i="19"/>
  <c r="AB16" i="9"/>
  <c r="H35" i="14"/>
  <c r="J10" i="3"/>
  <c r="P10" i="3"/>
  <c r="G35" i="14"/>
  <c r="J9" i="3"/>
  <c r="N6" i="3"/>
  <c r="R9" i="3"/>
  <c r="P9" i="3"/>
  <c r="G96" i="2"/>
  <c r="F68" i="14"/>
  <c r="F36" i="14"/>
  <c r="F69" i="14" s="1"/>
  <c r="E36" i="14"/>
  <c r="E69" i="14" s="1"/>
  <c r="H97" i="2"/>
  <c r="G97" i="2"/>
  <c r="C88" i="2"/>
  <c r="C93" i="2" s="1"/>
  <c r="C37" i="14"/>
  <c r="D51" i="14"/>
  <c r="D99" i="2"/>
  <c r="D37" i="14" s="1"/>
  <c r="D53" i="14" s="1"/>
  <c r="H20" i="18"/>
  <c r="G20" i="18"/>
  <c r="G98" i="14"/>
  <c r="F45" i="14"/>
  <c r="N17" i="9"/>
  <c r="G102" i="14"/>
  <c r="R17" i="9"/>
  <c r="J17" i="9"/>
  <c r="F88" i="2"/>
  <c r="F93" i="2" s="1"/>
  <c r="F99" i="2"/>
  <c r="F37" i="14" s="1"/>
  <c r="D88" i="2"/>
  <c r="D93" i="2" s="1"/>
  <c r="G116" i="14"/>
  <c r="H116" i="14"/>
  <c r="G46" i="19"/>
  <c r="O17" i="9"/>
  <c r="AC16" i="9"/>
  <c r="K17" i="9"/>
  <c r="S17" i="9"/>
  <c r="W17" i="9"/>
  <c r="E77" i="2"/>
  <c r="H34" i="2"/>
  <c r="G34" i="2"/>
  <c r="G94" i="14"/>
  <c r="J6" i="3" l="1"/>
  <c r="D47" i="14" s="1"/>
  <c r="G36" i="14"/>
  <c r="H36" i="14"/>
  <c r="C38" i="14"/>
  <c r="C54" i="14" s="1"/>
  <c r="C95" i="2"/>
  <c r="C94" i="2"/>
  <c r="F47" i="14"/>
  <c r="P6" i="3"/>
  <c r="R6" i="3"/>
  <c r="Z17" i="9"/>
  <c r="F38" i="14"/>
  <c r="F54" i="14" s="1"/>
  <c r="F94" i="2"/>
  <c r="F95" i="2"/>
  <c r="D38" i="14"/>
  <c r="D55" i="14" s="1"/>
  <c r="D95" i="2"/>
  <c r="D94" i="2"/>
  <c r="C7" i="19"/>
  <c r="C21" i="19" s="1"/>
  <c r="D8" i="19" s="1"/>
  <c r="D60" i="14"/>
  <c r="C53" i="14"/>
  <c r="C60" i="14"/>
  <c r="F53" i="14"/>
  <c r="F60" i="14"/>
  <c r="D7" i="19"/>
  <c r="F7" i="19"/>
  <c r="H45" i="14"/>
  <c r="G45" i="14"/>
  <c r="AA17" i="9"/>
  <c r="E88" i="2"/>
  <c r="E51" i="14"/>
  <c r="H77" i="2"/>
  <c r="G77" i="2"/>
  <c r="F8" i="19" l="1"/>
  <c r="D10" i="19"/>
  <c r="D21" i="19" s="1"/>
  <c r="C55" i="14"/>
  <c r="C50" i="14"/>
  <c r="H47" i="14"/>
  <c r="G47" i="14"/>
  <c r="D50" i="14"/>
  <c r="F50" i="14"/>
  <c r="F55" i="14"/>
  <c r="D54" i="14"/>
  <c r="G88" i="2"/>
  <c r="E93" i="2"/>
  <c r="H88" i="2"/>
  <c r="E37" i="14"/>
  <c r="H99" i="2"/>
  <c r="G99" i="2"/>
  <c r="H8" i="19" l="1"/>
  <c r="G8" i="19"/>
  <c r="F10" i="19"/>
  <c r="E94" i="2"/>
  <c r="E95" i="2"/>
  <c r="G95" i="2" s="1"/>
  <c r="H37" i="14"/>
  <c r="G37" i="14"/>
  <c r="E53" i="14"/>
  <c r="E60" i="14"/>
  <c r="E38" i="14"/>
  <c r="G93" i="2"/>
  <c r="E7" i="19"/>
  <c r="H93" i="2"/>
  <c r="H10" i="19" l="1"/>
  <c r="G10" i="19"/>
  <c r="F21" i="19"/>
  <c r="G94" i="2"/>
  <c r="H94" i="2"/>
  <c r="G7" i="19"/>
  <c r="H7" i="19"/>
  <c r="E21" i="19"/>
  <c r="E50" i="14"/>
  <c r="G38" i="14"/>
  <c r="H38" i="14"/>
  <c r="E54" i="14"/>
  <c r="E55" i="14"/>
  <c r="H21" i="19" l="1"/>
  <c r="G21" i="19"/>
  <c r="G19" i="18"/>
  <c r="H19" i="18"/>
  <c r="F7" i="18"/>
  <c r="F40" i="18" l="1"/>
  <c r="F80" i="18" l="1"/>
  <c r="F83" i="18" l="1"/>
  <c r="E15" i="18"/>
  <c r="G15" i="18" s="1"/>
  <c r="D40" i="18"/>
  <c r="D80" i="18" s="1"/>
  <c r="D83" i="18" s="1"/>
  <c r="G85" i="18" s="1"/>
  <c r="E7" i="18" l="1"/>
  <c r="E40" i="18" s="1"/>
  <c r="E80" i="18" s="1"/>
  <c r="H7" i="18" l="1"/>
  <c r="G7" i="18"/>
  <c r="G40" i="18"/>
  <c r="H40" i="18"/>
  <c r="E83" i="18"/>
  <c r="G80" i="18"/>
  <c r="H80" i="18"/>
  <c r="G83" i="18" l="1"/>
  <c r="H83" i="18"/>
</calcChain>
</file>

<file path=xl/sharedStrings.xml><?xml version="1.0" encoding="utf-8"?>
<sst xmlns="http://schemas.openxmlformats.org/spreadsheetml/2006/main" count="691" uniqueCount="459">
  <si>
    <t>Додаток 2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</si>
  <si>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</si>
  <si>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</si>
  <si>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</si>
  <si>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</si>
  <si>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</si>
  <si>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</si>
  <si>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</si>
  <si>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</si>
  <si>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</si>
  <si>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</si>
  <si>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</si>
  <si>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СКОДУ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</si>
  <si>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</si>
  <si>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</si>
  <si>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</si>
  <si>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</si>
  <si>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</si>
  <si>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</si>
  <si>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</si>
  <si>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</si>
  <si>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</si>
  <si>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</si>
  <si>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</si>
  <si>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</si>
  <si>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</si>
  <si>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</si>
  <si>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</si>
  <si>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</si>
  <si>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</si>
  <si>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</si>
  <si>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</si>
  <si>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</si>
  <si>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</si>
  <si>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</si>
  <si>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</si>
  <si>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</si>
  <si>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</si>
  <si>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</si>
  <si>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</si>
  <si>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</si>
  <si>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</si>
  <si>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</si>
  <si>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</si>
  <si>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</si>
  <si>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</si>
  <si>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</si>
  <si>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</si>
  <si>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</si>
  <si>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</si>
  <si>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</si>
  <si>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</si>
  <si>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</si>
  <si>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</si>
  <si>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</si>
  <si>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x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</si>
  <si>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</si>
  <si>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відповідного періоду попереднього планового/звітного року)) / (операційні витрати (собівартість реалізованої продукції (товарів, робіт, послуг)+адміністративні витрати+витрати на збут+інші операційні витрати) відповідного періоду попереднього планового/звітного року,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</si>
  <si>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</si>
  <si>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</si>
  <si>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</si>
  <si>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відповідного періоду попереднього планового/звітного року, рядок 1000) / чистий дохід від реалізації продукції (товарів, робіт, послуг) відповідного періоду попереднього планового/звітного року,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</si>
  <si>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</si>
  <si>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</si>
  <si>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</si>
  <si>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</si>
  <si>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</si>
  <si>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</si>
  <si>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</si>
  <si>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</si>
  <si>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</si>
  <si>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</si>
  <si>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*кількість днів у звітному періоді (квартал, півріччя, 9 місяців, рік)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</si>
  <si>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*кількість днів у звітному періоді (квартал, півріччя, 9 місяців, рік) / собівартість реалізованої продукції (товарів, робіт, послуг), рядок 1010)</t>
  </si>
  <si>
    <t>Довідково: індекс споживчих цін останнього місяця звітного періоду до останнього місяця цього ж періоду попереднього року (для граф 3,4 та 6), грудень до грудня попереднього року, що був застосований у фінансовому плані (для графи 5),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</si>
  <si>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</si>
  <si>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</si>
  <si>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</si>
  <si>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</si>
  <si>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</si>
  <si>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</si>
  <si>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</si>
  <si>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</si>
  <si>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</si>
  <si>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</si>
  <si>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</si>
  <si>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</si>
  <si>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</si>
  <si>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</si>
  <si>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</si>
  <si>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</si>
  <si>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</si>
  <si>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</si>
  <si>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</si>
  <si>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</si>
  <si>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</si>
  <si>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</si>
  <si>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</si>
  <si>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</si>
  <si>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</si>
  <si>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</si>
  <si>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</si>
  <si>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</si>
  <si>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</si>
  <si>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</si>
  <si>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</si>
  <si>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</si>
  <si>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</si>
  <si>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</si>
  <si>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</si>
  <si>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</si>
  <si>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</si>
  <si>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</si>
  <si>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</si>
  <si>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</t>
    </r>
    <r>
      <rPr>
        <b/>
        <sz val="14"/>
        <rFont val="Times New Roman"/>
        <family val="1"/>
        <charset val="204"/>
      </rPr>
      <t>и),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</si>
  <si>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</si>
  <si>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</si>
  <si>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</si>
  <si>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</si>
  <si>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</si>
  <si>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</si>
  <si>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</si>
  <si>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</si>
  <si>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</si>
  <si>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</si>
  <si>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</si>
  <si>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</si>
  <si>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</si>
  <si>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</si>
  <si>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</si>
  <si>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</si>
  <si>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</si>
  <si>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</si>
  <si>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</si>
  <si>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</si>
  <si>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</si>
  <si>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</si>
  <si>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</si>
  <si>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</si>
  <si>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</si>
  <si>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</si>
  <si>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</si>
  <si>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</si>
  <si>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</si>
  <si>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</si>
  <si>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</si>
  <si>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</si>
  <si>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</si>
  <si>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</si>
  <si>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</si>
  <si>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</si>
  <si>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</si>
  <si>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</si>
  <si>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</si>
  <si>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</si>
  <si>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</si>
  <si>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</si>
  <si>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</si>
  <si>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</si>
  <si>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</si>
  <si>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</si>
  <si>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</si>
  <si>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</si>
  <si>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</si>
  <si>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</si>
  <si>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</si>
  <si>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</si>
  <si>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</si>
  <si>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</si>
  <si>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</si>
  <si>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</si>
  <si>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</si>
  <si>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</si>
  <si>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</si>
  <si>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</si>
  <si>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</si>
  <si>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</si>
  <si>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</si>
  <si>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</si>
  <si>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</si>
  <si>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</si>
  <si>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</si>
  <si>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</si>
  <si>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</si>
  <si>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</si>
  <si>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</si>
  <si>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</si>
  <si>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</si>
  <si>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</si>
  <si>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</si>
  <si>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</si>
  <si>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</si>
  <si>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</si>
  <si>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</si>
  <si>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</si>
  <si>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</si>
  <si>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</si>
  <si>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</si>
  <si>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</si>
  <si>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</si>
  <si>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</si>
  <si>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</si>
  <si>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</si>
  <si>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</si>
  <si>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</si>
  <si>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</si>
  <si>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</si>
  <si>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</si>
  <si>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</si>
  <si>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</si>
  <si>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</si>
  <si>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</si>
  <si>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</si>
  <si>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</si>
  <si>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</si>
  <si>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</si>
  <si>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</si>
  <si>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</si>
  <si>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</si>
  <si>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</si>
  <si>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</si>
  <si>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Інші операційні витрати, усього, у тому числі: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</si>
  <si>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</si>
  <si>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</si>
  <si>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</si>
  <si>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</si>
  <si>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</si>
  <si>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</si>
  <si>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</si>
  <si>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</si>
  <si>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</si>
  <si>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</si>
  <si>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</si>
  <si>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</si>
  <si>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</si>
  <si>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</si>
  <si>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</si>
  <si>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</si>
  <si>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</si>
  <si>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</si>
  <si>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</si>
  <si>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</si>
  <si>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</si>
  <si>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</si>
  <si>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</si>
  <si>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</si>
  <si>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</si>
  <si>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</si>
  <si>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</si>
  <si>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</si>
  <si>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</si>
  <si>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</si>
  <si>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</si>
  <si>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</si>
  <si>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</si>
  <si>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</si>
  <si>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</si>
  <si>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</si>
  <si>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</si>
  <si>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</si>
  <si>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</si>
  <si>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</si>
  <si>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</si>
  <si>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</si>
  <si>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</si>
  <si>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</si>
  <si>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</si>
  <si>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</si>
  <si>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</si>
  <si>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</si>
  <si>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</si>
  <si>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</si>
  <si>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</si>
  <si>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</si>
  <si>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</si>
  <si>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</si>
  <si>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</si>
  <si>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</si>
  <si>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</si>
  <si>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</si>
  <si>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</si>
  <si>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</si>
  <si>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</si>
  <si>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</si>
  <si>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</si>
  <si>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</si>
  <si>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</si>
  <si>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</si>
  <si>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</si>
  <si>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</si>
  <si>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</si>
  <si>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</si>
  <si>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</si>
  <si>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</si>
  <si>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</si>
  <si>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</si>
  <si>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</si>
  <si>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</si>
  <si>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</si>
  <si>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</si>
  <si>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</si>
  <si>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</si>
  <si>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</si>
  <si>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</si>
  <si>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</si>
  <si>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</si>
  <si>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</si>
  <si>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</si>
  <si>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</si>
  <si>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</si>
  <si>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</si>
  <si>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</si>
  <si>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</si>
  <si>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</si>
  <si>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</si>
  <si>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</si>
  <si>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</si>
  <si>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</si>
  <si>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</si>
  <si>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</si>
  <si>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</si>
  <si>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</si>
  <si>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</si>
  <si>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</si>
  <si>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</si>
  <si>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</si>
  <si>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</si>
  <si>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</si>
  <si>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</si>
  <si>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</si>
  <si>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</si>
  <si>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</si>
  <si>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</si>
  <si>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</si>
  <si>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</si>
  <si>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</si>
  <si>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</si>
  <si>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</si>
  <si>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</si>
  <si>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</si>
  <si>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</si>
  <si>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</si>
  <si>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</si>
  <si>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</si>
  <si>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</si>
  <si>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</si>
  <si>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</si>
  <si>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</si>
  <si>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</si>
  <si>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</si>
  <si>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</si>
  <si>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</si>
  <si>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</si>
  <si>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</si>
  <si>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</si>
  <si>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</si>
  <si>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</si>
  <si>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</si>
  <si>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</si>
  <si>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</si>
  <si>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</si>
  <si>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</si>
  <si>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</si>
  <si>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</si>
  <si>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</si>
  <si>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</si>
  <si>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</si>
  <si>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</si>
  <si>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</si>
  <si>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</si>
  <si>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</si>
  <si>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</si>
  <si>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</si>
  <si>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</si>
  <si>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</si>
  <si>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</si>
  <si>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</si>
  <si>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</si>
  <si>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</si>
  <si>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</si>
  <si>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</si>
  <si>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</si>
  <si>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</si>
  <si>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</si>
  <si>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</si>
  <si>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</si>
  <si>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</si>
  <si>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</si>
  <si>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</si>
  <si>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</si>
  <si>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</si>
  <si>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</si>
  <si>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</si>
  <si>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</si>
  <si>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</si>
  <si>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</si>
  <si>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</si>
  <si>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</si>
  <si>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</si>
  <si>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</si>
  <si>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</si>
  <si>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</si>
  <si>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</si>
  <si>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</si>
  <si>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</si>
  <si>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</si>
  <si>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</si>
  <si>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</si>
  <si>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</si>
  <si>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__________________________________________________</t>
  </si>
  <si>
    <t>(посада)</t>
  </si>
  <si>
    <t xml:space="preserve">Комунальне некомерційне підприємство </t>
  </si>
  <si>
    <t>Ніжинська міська рада</t>
  </si>
  <si>
    <t>Діяльність лікарняних закладів</t>
  </si>
  <si>
    <t>86.10</t>
  </si>
  <si>
    <t>рішення №134 від 21.03.2025</t>
  </si>
  <si>
    <t>Охорона здоровя</t>
  </si>
  <si>
    <t>тис. грн</t>
  </si>
  <si>
    <t>16600, Чернігівська область , м. Ніжин, вул.Станіслава Прощенка,21</t>
  </si>
  <si>
    <t>Олег КАЧЕР</t>
  </si>
  <si>
    <t>так</t>
  </si>
  <si>
    <t>04631(4-12-85)</t>
  </si>
  <si>
    <t>інші адміністративні витрати (підписка періодичних видань, банківське обслуговування, поточний ремонт,судовий збір)</t>
  </si>
  <si>
    <t>нетипові операційні доходи (міські програми)</t>
  </si>
  <si>
    <t>інші операційні доходи (оренда, гуманітарна допомога, централізовані поставки)</t>
  </si>
  <si>
    <t>нетипові операційні витрати (міські програми без комунальних послуг)</t>
  </si>
  <si>
    <t>інші операційні витрати (пільгові пенсії, штрафи)</t>
  </si>
  <si>
    <t>інші податки, збори та платежі (військовий збір)</t>
  </si>
  <si>
    <t>інші платежі (військовий збір, податок на землю)</t>
  </si>
  <si>
    <t>Інші витрачання (відрядження, пільгові пенсії, лікарняні листи)</t>
  </si>
  <si>
    <t>інші необоротні активи (малоцінні предмети)</t>
  </si>
  <si>
    <t>В.о. генерального директора</t>
  </si>
  <si>
    <t>Інші витрати (кейтирингові послуги)</t>
  </si>
  <si>
    <t xml:space="preserve">інші надходження (орендарі ком.послуги, грошове забезпечення) </t>
  </si>
  <si>
    <t xml:space="preserve">Інші надходження (лікарняні листи, чаес, харчування військових) </t>
  </si>
  <si>
    <t>введення в експлуатацію обладнення</t>
  </si>
  <si>
    <t>проведення поточних ремонтів</t>
  </si>
  <si>
    <t>зменшення виїздів</t>
  </si>
  <si>
    <t>зменшення службових відряджень</t>
  </si>
  <si>
    <t>в тому числі, оплата перших 5 днів лікарняних</t>
  </si>
  <si>
    <t xml:space="preserve">списання безоплатно наданих активів </t>
  </si>
  <si>
    <t>до звіту про виконання фінансового плану за 2025  рік</t>
  </si>
  <si>
    <t>Звітний період
 (2025 рік)</t>
  </si>
  <si>
    <t>Звітний період 2025 рік</t>
  </si>
  <si>
    <t>за 2025 рік</t>
  </si>
  <si>
    <t>Інші платежі (капітальний ремонт)</t>
  </si>
  <si>
    <t>обладнення яке списано , але не замартизоване</t>
  </si>
  <si>
    <r>
      <t xml:space="preserve">Керівник </t>
    </r>
    <r>
      <rPr>
        <b/>
        <u/>
        <sz val="14"/>
        <rFont val="Times New Roman"/>
        <family val="1"/>
        <charset val="204"/>
      </rPr>
      <t xml:space="preserve">___________________________________________ </t>
    </r>
  </si>
  <si>
    <r>
      <t xml:space="preserve">Керівник </t>
    </r>
    <r>
      <rPr>
        <sz val="14"/>
        <rFont val="Times New Roman"/>
        <family val="1"/>
        <charset val="204"/>
      </rPr>
      <t>______________________________</t>
    </r>
  </si>
  <si>
    <t>рішення №668 від 18.12.2025</t>
  </si>
  <si>
    <t>(рік)</t>
  </si>
  <si>
    <t>Комунальне некомерційне підприємство "Ніжинська Центральна міськ лікарня імені Миколи Галицького "</t>
  </si>
  <si>
    <t>Страхування-2 тис.грн, охорона майна 7 тис.грн, поточний ремонт адмін.приміщення-38 тис.грн, господарські та будівельні матеріали 182 тис.грн, обслуговування оргтехніки-149 тис.грн, інші послуги-793 тис.грн</t>
  </si>
  <si>
    <t>зменшення витрат на охорону праці</t>
  </si>
  <si>
    <t>зменшення кількості працівникі, які пройшли платні курси</t>
  </si>
  <si>
    <t>не входять соціальне забезпечення (пільгова пенсія-370,44), (4428,009-'обладнення яке списано , але не замартизоване)</t>
  </si>
  <si>
    <t>в тому числі резерв відпусток 2004,0 тис грн</t>
  </si>
  <si>
    <t>дохід від відшкодування залишкової вартості основних засобів</t>
  </si>
  <si>
    <t>Комунальні послуги-21465 тис.грн, пільгові пенсії-370 тис.грн, відрядженя-167 тис.грн, заробітна плата+нарахування 20791 тис.грн+220 тис.грн, інші поточні видатки-2680 тис.грн, оплата послуг-199 тис.грн, інформатизація-1116 тис.грн, запаси-494 тис.грн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</si>
</sst>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  <numFmt numFmtId="181" formatCode="_(* #,##0.0000_);_(* \(#,##0.0000\);_(* &quot;-&quot;_);_(@_)"/>
    <numFmt numFmtId="182" formatCode="0.0000"/>
    <numFmt numFmtId="183" formatCode="#,##0;\(#,##0\)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2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4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9" fontId="2" fillId="0" borderId="0" applyFont="0" applyFill="0" applyBorder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65" fontId="10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6" fontId="65" fillId="22" borderId="12" applyFill="0" applyBorder="0">
      <alignment horizontal="center" vertical="center" wrapText="1"/>
      <protection locked="0"/>
    </xf>
    <xf numFmtId="174" fontId="66" fillId="0" borderId="0">
      <alignment wrapText="1"/>
    </xf>
    <xf numFmtId="174" fontId="33" fillId="0" borderId="0">
      <alignment wrapText="1"/>
    </xf>
  </cellStyleXfs>
  <cellXfs count="374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quotePrefix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12" fillId="0" borderId="0" xfId="244" applyFont="1"/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3" xfId="0" applyFont="1" applyBorder="1" applyAlignment="1" applyProtection="1">
      <alignment horizontal="left" vertical="center" wrapText="1"/>
      <protection locked="0"/>
    </xf>
    <xf numFmtId="164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15" xfId="0" quotePrefix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244" applyFont="1" applyBorder="1" applyAlignment="1">
      <alignment horizontal="left" vertical="center" wrapText="1"/>
    </xf>
    <xf numFmtId="172" fontId="5" fillId="0" borderId="3" xfId="205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2" fontId="4" fillId="0" borderId="3" xfId="205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2" fontId="5" fillId="0" borderId="0" xfId="205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shrinkToFit="1"/>
    </xf>
    <xf numFmtId="49" fontId="4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180" applyFont="1" applyFill="1" applyBorder="1" applyAlignment="1">
      <alignment horizontal="left" vertical="center" wrapText="1"/>
      <protection locked="0"/>
    </xf>
    <xf numFmtId="0" fontId="4" fillId="0" borderId="21" xfId="180" applyFont="1" applyFill="1" applyBorder="1" applyAlignment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>
      <alignment horizontal="left" vertical="center" wrapText="1"/>
    </xf>
    <xf numFmtId="0" fontId="5" fillId="0" borderId="21" xfId="244" applyFont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horizontal="left" vertical="center"/>
    </xf>
    <xf numFmtId="0" fontId="4" fillId="0" borderId="24" xfId="0" quotePrefix="1" applyFont="1" applyBorder="1" applyAlignment="1">
      <alignment horizontal="left" vertical="center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quotePrefix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8" xfId="0" quotePrefix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7" fillId="30" borderId="21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Alignment="1">
      <alignment vertical="center"/>
    </xf>
    <xf numFmtId="0" fontId="5" fillId="30" borderId="0" xfId="0" applyFont="1" applyFill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29" xfId="244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69" fillId="0" borderId="0" xfId="0" applyFont="1"/>
    <xf numFmtId="164" fontId="5" fillId="0" borderId="3" xfId="0" applyNumberFormat="1" applyFont="1" applyBorder="1" applyAlignment="1">
      <alignment horizontal="right" vertical="center" wrapText="1"/>
    </xf>
    <xf numFmtId="179" fontId="7" fillId="30" borderId="15" xfId="0" applyNumberFormat="1" applyFont="1" applyFill="1" applyBorder="1" applyAlignment="1">
      <alignment horizontal="right" vertical="center" wrapText="1"/>
    </xf>
    <xf numFmtId="164" fontId="4" fillId="27" borderId="20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26" xfId="0" applyNumberFormat="1" applyFont="1" applyFill="1" applyBorder="1" applyAlignment="1">
      <alignment horizontal="right" vertical="center" wrapText="1"/>
    </xf>
    <xf numFmtId="164" fontId="5" fillId="27" borderId="20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27" xfId="0" applyNumberFormat="1" applyFont="1" applyFill="1" applyBorder="1" applyAlignment="1">
      <alignment horizontal="right" vertical="center" wrapText="1"/>
    </xf>
    <xf numFmtId="164" fontId="5" fillId="27" borderId="27" xfId="0" applyNumberFormat="1" applyFont="1" applyFill="1" applyBorder="1" applyAlignment="1">
      <alignment horizontal="right" vertical="center" wrapText="1"/>
    </xf>
    <xf numFmtId="179" fontId="4" fillId="27" borderId="30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8" xfId="0" applyNumberFormat="1" applyFont="1" applyFill="1" applyBorder="1" applyAlignment="1">
      <alignment horizontal="right" vertical="center" wrapText="1"/>
    </xf>
    <xf numFmtId="179" fontId="5" fillId="27" borderId="30" xfId="0" applyNumberFormat="1" applyFont="1" applyFill="1" applyBorder="1" applyAlignment="1">
      <alignment horizontal="right" vertical="center" wrapText="1"/>
    </xf>
    <xf numFmtId="179" fontId="5" fillId="27" borderId="31" xfId="0" applyNumberFormat="1" applyFont="1" applyFill="1" applyBorder="1" applyAlignment="1">
      <alignment horizontal="right" vertical="center" wrapText="1"/>
    </xf>
    <xf numFmtId="179" fontId="4" fillId="27" borderId="31" xfId="0" applyNumberFormat="1" applyFont="1" applyFill="1" applyBorder="1" applyAlignment="1">
      <alignment horizontal="right" vertical="center" wrapText="1"/>
    </xf>
    <xf numFmtId="179" fontId="4" fillId="27" borderId="32" xfId="0" applyNumberFormat="1" applyFont="1" applyFill="1" applyBorder="1" applyAlignment="1">
      <alignment horizontal="right" vertical="center" wrapText="1"/>
    </xf>
    <xf numFmtId="179" fontId="5" fillId="27" borderId="32" xfId="0" applyNumberFormat="1" applyFont="1" applyFill="1" applyBorder="1" applyAlignment="1">
      <alignment horizontal="right" vertical="center" wrapText="1"/>
    </xf>
    <xf numFmtId="179" fontId="4" fillId="27" borderId="3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horizontal="left" vertical="center"/>
    </xf>
    <xf numFmtId="0" fontId="4" fillId="0" borderId="35" xfId="236" applyFont="1" applyBorder="1" applyAlignment="1">
      <alignment horizontal="center" vertical="center" wrapText="1"/>
    </xf>
    <xf numFmtId="0" fontId="4" fillId="0" borderId="36" xfId="236" applyFont="1" applyBorder="1" applyAlignment="1">
      <alignment horizontal="center" vertical="center" wrapText="1"/>
    </xf>
    <xf numFmtId="0" fontId="4" fillId="0" borderId="37" xfId="236" applyFont="1" applyBorder="1" applyAlignment="1">
      <alignment horizontal="left" vertical="center" wrapText="1"/>
    </xf>
    <xf numFmtId="0" fontId="4" fillId="0" borderId="38" xfId="236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164" fontId="5" fillId="27" borderId="3" xfId="0" applyNumberFormat="1" applyFont="1" applyFill="1" applyBorder="1" applyAlignment="1">
      <alignment horizontal="right" vertical="center" wrapText="1"/>
    </xf>
    <xf numFmtId="179" fontId="5" fillId="27" borderId="12" xfId="0" applyNumberFormat="1" applyFont="1" applyFill="1" applyBorder="1" applyAlignment="1">
      <alignment horizontal="right" vertical="center" wrapText="1"/>
    </xf>
    <xf numFmtId="0" fontId="5" fillId="0" borderId="22" xfId="180" applyFont="1" applyFill="1" applyBorder="1" applyAlignment="1">
      <alignment horizontal="left" vertical="center" wrapText="1"/>
      <protection locked="0"/>
    </xf>
    <xf numFmtId="164" fontId="5" fillId="30" borderId="15" xfId="0" applyNumberFormat="1" applyFont="1" applyFill="1" applyBorder="1" applyAlignment="1">
      <alignment horizontal="center" vertical="center" wrapText="1"/>
    </xf>
    <xf numFmtId="180" fontId="5" fillId="22" borderId="15" xfId="0" applyNumberFormat="1" applyFont="1" applyFill="1" applyBorder="1" applyAlignment="1">
      <alignment horizontal="center" vertical="center" wrapText="1"/>
    </xf>
    <xf numFmtId="180" fontId="5" fillId="22" borderId="31" xfId="0" applyNumberFormat="1" applyFont="1" applyFill="1" applyBorder="1" applyAlignment="1">
      <alignment horizontal="center" vertical="center" wrapText="1"/>
    </xf>
    <xf numFmtId="180" fontId="5" fillId="22" borderId="3" xfId="0" applyNumberFormat="1" applyFont="1" applyFill="1" applyBorder="1" applyAlignment="1">
      <alignment horizontal="center" vertical="center" wrapText="1"/>
    </xf>
    <xf numFmtId="180" fontId="5" fillId="22" borderId="12" xfId="0" applyNumberFormat="1" applyFont="1" applyFill="1" applyBorder="1" applyAlignment="1">
      <alignment horizontal="center" vertical="center" wrapText="1"/>
    </xf>
    <xf numFmtId="180" fontId="5" fillId="22" borderId="40" xfId="0" applyNumberFormat="1" applyFont="1" applyFill="1" applyBorder="1" applyAlignment="1">
      <alignment horizontal="center" vertical="center" wrapText="1"/>
    </xf>
    <xf numFmtId="180" fontId="5" fillId="22" borderId="18" xfId="0" applyNumberFormat="1" applyFont="1" applyFill="1" applyBorder="1" applyAlignment="1">
      <alignment horizontal="center" vertical="center" wrapText="1"/>
    </xf>
    <xf numFmtId="180" fontId="5" fillId="22" borderId="41" xfId="0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30" borderId="15" xfId="0" applyFont="1" applyFill="1" applyBorder="1" applyAlignment="1">
      <alignment horizontal="center" vertical="center"/>
    </xf>
    <xf numFmtId="0" fontId="5" fillId="30" borderId="14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30" borderId="3" xfId="0" applyFont="1" applyFill="1" applyBorder="1" applyAlignment="1">
      <alignment horizontal="center" vertical="center" wrapText="1"/>
    </xf>
    <xf numFmtId="14" fontId="5" fillId="30" borderId="3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vertical="center" wrapText="1"/>
    </xf>
    <xf numFmtId="180" fontId="4" fillId="27" borderId="3" xfId="0" applyNumberFormat="1" applyFont="1" applyFill="1" applyBorder="1" applyAlignment="1">
      <alignment vertical="center" wrapText="1"/>
    </xf>
    <xf numFmtId="0" fontId="5" fillId="27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 shrinkToFit="1"/>
    </xf>
    <xf numFmtId="0" fontId="5" fillId="0" borderId="14" xfId="0" applyFont="1" applyBorder="1" applyAlignment="1">
      <alignment horizontal="right" vertical="center" wrapText="1"/>
    </xf>
    <xf numFmtId="0" fontId="4" fillId="0" borderId="16" xfId="244" applyFont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12" fillId="0" borderId="0" xfId="244" applyNumberFormat="1" applyFont="1"/>
    <xf numFmtId="164" fontId="4" fillId="0" borderId="0" xfId="0" applyNumberFormat="1" applyFont="1" applyAlignment="1">
      <alignment vertical="center"/>
    </xf>
    <xf numFmtId="164" fontId="71" fillId="0" borderId="0" xfId="0" quotePrefix="1" applyNumberFormat="1" applyFont="1" applyAlignment="1">
      <alignment horizontal="center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27" borderId="3" xfId="0" applyNumberFormat="1" applyFont="1" applyFill="1" applyBorder="1" applyAlignment="1">
      <alignment vertical="center" wrapText="1"/>
    </xf>
    <xf numFmtId="182" fontId="5" fillId="27" borderId="3" xfId="0" applyNumberFormat="1" applyFont="1" applyFill="1" applyBorder="1" applyAlignment="1">
      <alignment vertical="center" wrapText="1"/>
    </xf>
    <xf numFmtId="181" fontId="4" fillId="27" borderId="3" xfId="0" applyNumberFormat="1" applyFont="1" applyFill="1" applyBorder="1" applyAlignment="1">
      <alignment vertical="center" wrapText="1"/>
    </xf>
    <xf numFmtId="164" fontId="4" fillId="0" borderId="0" xfId="0" quotePrefix="1" applyNumberFormat="1" applyFont="1" applyAlignment="1">
      <alignment horizontal="center"/>
    </xf>
    <xf numFmtId="183" fontId="70" fillId="0" borderId="3" xfId="227" applyNumberFormat="1" applyFont="1" applyBorder="1" applyAlignment="1">
      <alignment horizontal="center" vertical="center" wrapText="1"/>
    </xf>
    <xf numFmtId="164" fontId="4" fillId="0" borderId="0" xfId="0" quotePrefix="1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244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 shrinkToFit="1"/>
    </xf>
    <xf numFmtId="3" fontId="5" fillId="0" borderId="3" xfId="0" applyNumberFormat="1" applyFont="1" applyBorder="1" applyAlignment="1">
      <alignment horizontal="center" vertical="center" wrapText="1" shrinkToFit="1"/>
    </xf>
    <xf numFmtId="3" fontId="5" fillId="0" borderId="3" xfId="0" applyNumberFormat="1" applyFont="1" applyBorder="1" applyAlignment="1">
      <alignment horizontal="center" vertical="center" wrapText="1"/>
    </xf>
    <xf numFmtId="173" fontId="5" fillId="0" borderId="3" xfId="0" applyNumberFormat="1" applyFont="1" applyBorder="1" applyAlignment="1">
      <alignment horizontal="right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3" fontId="4" fillId="0" borderId="3" xfId="0" applyNumberFormat="1" applyFont="1" applyBorder="1" applyAlignment="1">
      <alignment horizontal="righ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2" fontId="4" fillId="0" borderId="0" xfId="0" applyNumberFormat="1" applyFont="1" applyAlignment="1">
      <alignment horizontal="right" vertical="center"/>
    </xf>
    <xf numFmtId="0" fontId="5" fillId="0" borderId="3" xfId="0" applyFont="1" applyBorder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 shrinkToFit="1"/>
    </xf>
    <xf numFmtId="0" fontId="5" fillId="0" borderId="34" xfId="0" applyFont="1" applyBorder="1" applyAlignment="1">
      <alignment vertical="center" wrapText="1" shrinkToFit="1"/>
    </xf>
    <xf numFmtId="0" fontId="5" fillId="0" borderId="34" xfId="0" applyFont="1" applyBorder="1" applyAlignment="1">
      <alignment vertical="center"/>
    </xf>
    <xf numFmtId="0" fontId="8" fillId="0" borderId="0" xfId="0" applyFont="1" applyAlignment="1">
      <alignment vertical="center"/>
    </xf>
    <xf numFmtId="173" fontId="7" fillId="0" borderId="0" xfId="0" applyNumberFormat="1" applyFont="1" applyAlignment="1">
      <alignment vertical="center"/>
    </xf>
    <xf numFmtId="0" fontId="4" fillId="0" borderId="0" xfId="244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0" fontId="5" fillId="0" borderId="0" xfId="244" applyFont="1" applyAlignment="1">
      <alignment vertical="center"/>
    </xf>
    <xf numFmtId="0" fontId="5" fillId="0" borderId="3" xfId="244" applyFont="1" applyBorder="1" applyAlignment="1">
      <alignment horizontal="center" vertical="center" wrapText="1"/>
    </xf>
    <xf numFmtId="0" fontId="4" fillId="0" borderId="16" xfId="244" applyFont="1" applyBorder="1" applyAlignment="1">
      <alignment horizontal="left" vertical="center" wrapText="1"/>
    </xf>
    <xf numFmtId="0" fontId="4" fillId="0" borderId="17" xfId="244" applyFont="1" applyBorder="1" applyAlignment="1">
      <alignment horizontal="left" vertical="center" wrapText="1"/>
    </xf>
    <xf numFmtId="0" fontId="4" fillId="0" borderId="3" xfId="244" applyFont="1" applyBorder="1" applyAlignment="1">
      <alignment horizontal="left" vertical="center" wrapText="1"/>
    </xf>
    <xf numFmtId="0" fontId="4" fillId="0" borderId="3" xfId="244" applyFont="1" applyBorder="1" applyAlignment="1">
      <alignment horizontal="center" vertical="center" wrapText="1"/>
    </xf>
    <xf numFmtId="0" fontId="4" fillId="27" borderId="3" xfId="244" applyFont="1" applyFill="1" applyBorder="1" applyAlignment="1">
      <alignment horizontal="center" vertical="center" wrapText="1"/>
    </xf>
    <xf numFmtId="164" fontId="4" fillId="0" borderId="3" xfId="244" applyNumberFormat="1" applyFont="1" applyBorder="1" applyAlignment="1">
      <alignment horizontal="center" vertical="center" wrapText="1"/>
    </xf>
    <xf numFmtId="0" fontId="5" fillId="0" borderId="3" xfId="244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3" xfId="244" applyNumberFormat="1" applyFont="1" applyBorder="1" applyAlignment="1">
      <alignment horizontal="center" vertical="center" wrapText="1"/>
    </xf>
    <xf numFmtId="0" fontId="5" fillId="0" borderId="3" xfId="244" applyFont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vertical="center" wrapText="1"/>
    </xf>
    <xf numFmtId="0" fontId="4" fillId="0" borderId="0" xfId="244" applyFont="1" applyAlignment="1">
      <alignment vertical="center"/>
    </xf>
    <xf numFmtId="172" fontId="4" fillId="0" borderId="3" xfId="244" applyNumberFormat="1" applyFont="1" applyBorder="1" applyAlignment="1">
      <alignment horizontal="right" vertical="center" wrapText="1"/>
    </xf>
    <xf numFmtId="0" fontId="4" fillId="0" borderId="0" xfId="244" applyFont="1" applyAlignment="1">
      <alignment horizontal="center" vertical="center"/>
    </xf>
    <xf numFmtId="0" fontId="4" fillId="0" borderId="3" xfId="244" applyFont="1" applyBorder="1" applyAlignment="1">
      <alignment horizontal="center" vertical="center"/>
    </xf>
    <xf numFmtId="164" fontId="4" fillId="0" borderId="0" xfId="244" applyNumberFormat="1" applyFont="1" applyAlignment="1">
      <alignment vertical="center"/>
    </xf>
    <xf numFmtId="0" fontId="5" fillId="0" borderId="0" xfId="244" applyFont="1" applyAlignment="1">
      <alignment horizontal="left" vertical="center" wrapText="1"/>
    </xf>
    <xf numFmtId="0" fontId="5" fillId="0" borderId="0" xfId="244" applyFont="1" applyAlignment="1">
      <alignment horizontal="center" vertical="center"/>
    </xf>
    <xf numFmtId="173" fontId="5" fillId="0" borderId="0" xfId="0" quotePrefix="1" applyNumberFormat="1" applyFont="1" applyAlignment="1">
      <alignment vertical="center" wrapText="1"/>
    </xf>
    <xf numFmtId="0" fontId="5" fillId="0" borderId="0" xfId="244" applyFont="1" applyAlignment="1">
      <alignment vertical="center" wrapText="1"/>
    </xf>
    <xf numFmtId="172" fontId="5" fillId="0" borderId="3" xfId="244" applyNumberFormat="1" applyFont="1" applyBorder="1" applyAlignment="1">
      <alignment horizontal="right" vertical="center" wrapText="1"/>
    </xf>
    <xf numFmtId="172" fontId="5" fillId="0" borderId="3" xfId="205" applyNumberFormat="1" applyFont="1" applyFill="1" applyBorder="1" applyAlignment="1">
      <alignment horizontal="center" vertical="center" wrapText="1"/>
    </xf>
    <xf numFmtId="183" fontId="5" fillId="0" borderId="3" xfId="227" applyNumberFormat="1" applyFont="1" applyBorder="1" applyAlignment="1">
      <alignment horizontal="center" vertical="center" wrapText="1"/>
    </xf>
    <xf numFmtId="173" fontId="5" fillId="0" borderId="0" xfId="0" quotePrefix="1" applyNumberFormat="1" applyFont="1" applyAlignment="1">
      <alignment horizontal="right" vertical="center" wrapText="1"/>
    </xf>
    <xf numFmtId="179" fontId="5" fillId="27" borderId="18" xfId="0" applyNumberFormat="1" applyFont="1" applyFill="1" applyBorder="1" applyAlignment="1">
      <alignment horizontal="right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5" fillId="27" borderId="18" xfId="0" applyNumberFormat="1" applyFont="1" applyFill="1" applyBorder="1" applyAlignment="1">
      <alignment horizontal="right" vertical="center" wrapText="1"/>
    </xf>
    <xf numFmtId="164" fontId="73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0" borderId="29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5" xfId="236" applyFont="1" applyBorder="1" applyAlignment="1">
      <alignment horizontal="center" vertical="center" wrapText="1"/>
    </xf>
    <xf numFmtId="0" fontId="4" fillId="0" borderId="34" xfId="236" applyFont="1" applyBorder="1" applyAlignment="1">
      <alignment horizontal="center" vertical="center" wrapText="1"/>
    </xf>
    <xf numFmtId="0" fontId="4" fillId="0" borderId="41" xfId="236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20" xfId="244" applyFont="1" applyBorder="1" applyAlignment="1">
      <alignment horizontal="center" vertical="center"/>
    </xf>
    <xf numFmtId="0" fontId="5" fillId="0" borderId="30" xfId="244" applyFont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3" xfId="0" quotePrefix="1" applyNumberFormat="1" applyFont="1" applyBorder="1" applyAlignment="1">
      <alignment horizontal="center" vertical="center" wrapText="1"/>
    </xf>
    <xf numFmtId="49" fontId="5" fillId="0" borderId="3" xfId="0" quotePrefix="1" applyNumberFormat="1" applyFont="1" applyBorder="1" applyAlignment="1">
      <alignment horizontal="center" vertical="center" wrapText="1"/>
    </xf>
    <xf numFmtId="49" fontId="5" fillId="31" borderId="3" xfId="0" quotePrefix="1" applyNumberFormat="1" applyFont="1" applyFill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3" fontId="5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9" xfId="244" applyFont="1" applyBorder="1" applyAlignment="1">
      <alignment horizontal="left" vertical="center" wrapText="1"/>
    </xf>
    <xf numFmtId="0" fontId="4" fillId="0" borderId="16" xfId="244" applyFont="1" applyBorder="1" applyAlignment="1">
      <alignment horizontal="left" vertical="center" wrapText="1"/>
    </xf>
    <xf numFmtId="0" fontId="4" fillId="0" borderId="17" xfId="244" applyFont="1" applyBorder="1" applyAlignment="1">
      <alignment horizontal="left" vertical="center" wrapText="1"/>
    </xf>
    <xf numFmtId="0" fontId="4" fillId="0" borderId="0" xfId="244" applyFont="1" applyAlignment="1">
      <alignment horizontal="center" vertical="center"/>
    </xf>
    <xf numFmtId="0" fontId="5" fillId="0" borderId="3" xfId="244" applyFont="1" applyBorder="1" applyAlignment="1">
      <alignment horizontal="center" vertical="center"/>
    </xf>
    <xf numFmtId="0" fontId="5" fillId="0" borderId="3" xfId="244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4" fillId="0" borderId="29" xfId="244" applyFont="1" applyBorder="1" applyAlignment="1">
      <alignment horizontal="center" vertical="center" wrapText="1"/>
    </xf>
    <xf numFmtId="0" fontId="4" fillId="0" borderId="16" xfId="244" applyFont="1" applyBorder="1" applyAlignment="1">
      <alignment horizontal="center" vertical="center" wrapText="1"/>
    </xf>
    <xf numFmtId="0" fontId="4" fillId="0" borderId="17" xfId="244" applyFont="1" applyBorder="1" applyAlignment="1">
      <alignment horizontal="center" vertical="center" wrapText="1"/>
    </xf>
    <xf numFmtId="3" fontId="5" fillId="0" borderId="3" xfId="205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29" xfId="244" applyFont="1" applyBorder="1" applyAlignment="1">
      <alignment horizontal="center" vertical="center"/>
    </xf>
    <xf numFmtId="0" fontId="5" fillId="0" borderId="16" xfId="244" applyFont="1" applyBorder="1" applyAlignment="1">
      <alignment horizontal="center" vertical="center"/>
    </xf>
    <xf numFmtId="0" fontId="5" fillId="0" borderId="17" xfId="244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vertical="center" wrapText="1"/>
    </xf>
    <xf numFmtId="0" fontId="5" fillId="0" borderId="14" xfId="244" applyFont="1" applyBorder="1" applyAlignment="1">
      <alignment horizontal="center" vertical="center" wrapText="1"/>
    </xf>
    <xf numFmtId="0" fontId="5" fillId="0" borderId="46" xfId="244" applyFont="1" applyBorder="1" applyAlignment="1">
      <alignment horizontal="center" vertical="center" wrapText="1"/>
    </xf>
    <xf numFmtId="0" fontId="5" fillId="0" borderId="15" xfId="244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4" applyFont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164" fontId="4" fillId="27" borderId="3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29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72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 shrinkToFit="1"/>
    </xf>
    <xf numFmtId="0" fontId="5" fillId="0" borderId="46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53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51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 shrinkToFit="1"/>
    </xf>
    <xf numFmtId="172" fontId="4" fillId="0" borderId="13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4" fillId="0" borderId="29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2" fontId="5" fillId="0" borderId="3" xfId="0" quotePrefix="1" applyNumberFormat="1" applyFont="1" applyBorder="1" applyAlignment="1">
      <alignment horizontal="center" vertical="center" wrapText="1"/>
    </xf>
  </cellXfs>
  <cellStyles count="352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ідсотковий" xfId="205" builtinId="5"/>
    <cellStyle name="Вывод 2" xfId="206" xr:uid="{00000000-0005-0000-0000-0000CC000000}"/>
    <cellStyle name="Вывод 3" xfId="207" xr:uid="{00000000-0005-0000-0000-0000CD000000}"/>
    <cellStyle name="Вычисление 2" xfId="208" xr:uid="{00000000-0005-0000-0000-0000CE000000}"/>
    <cellStyle name="Вычисление 3" xfId="209" xr:uid="{00000000-0005-0000-0000-0000CF000000}"/>
    <cellStyle name="Денежный 2" xfId="210" xr:uid="{00000000-0005-0000-0000-0000D0000000}"/>
    <cellStyle name="Заголовок 1 2" xfId="211" xr:uid="{00000000-0005-0000-0000-0000D1000000}"/>
    <cellStyle name="Заголовок 1 3" xfId="212" xr:uid="{00000000-0005-0000-0000-0000D2000000}"/>
    <cellStyle name="Заголовок 2 2" xfId="213" xr:uid="{00000000-0005-0000-0000-0000D3000000}"/>
    <cellStyle name="Заголовок 2 3" xfId="214" xr:uid="{00000000-0005-0000-0000-0000D4000000}"/>
    <cellStyle name="Заголовок 3 2" xfId="215" xr:uid="{00000000-0005-0000-0000-0000D5000000}"/>
    <cellStyle name="Заголовок 3 3" xfId="216" xr:uid="{00000000-0005-0000-0000-0000D6000000}"/>
    <cellStyle name="Заголовок 4 2" xfId="217" xr:uid="{00000000-0005-0000-0000-0000D7000000}"/>
    <cellStyle name="Заголовок 4 3" xfId="218" xr:uid="{00000000-0005-0000-0000-0000D8000000}"/>
    <cellStyle name="Звичайний" xfId="0" builtinId="0"/>
    <cellStyle name="Итог 2" xfId="219" xr:uid="{00000000-0005-0000-0000-0000D9000000}"/>
    <cellStyle name="Итог 3" xfId="220" xr:uid="{00000000-0005-0000-0000-0000DA000000}"/>
    <cellStyle name="Контрольная ячейка 2" xfId="221" xr:uid="{00000000-0005-0000-0000-0000DB000000}"/>
    <cellStyle name="Контрольная ячейка 3" xfId="222" xr:uid="{00000000-0005-0000-0000-0000DC000000}"/>
    <cellStyle name="Название 2" xfId="223" xr:uid="{00000000-0005-0000-0000-0000DD000000}"/>
    <cellStyle name="Название 3" xfId="224" xr:uid="{00000000-0005-0000-0000-0000DE000000}"/>
    <cellStyle name="Нейтральный 2" xfId="225" xr:uid="{00000000-0005-0000-0000-0000DF000000}"/>
    <cellStyle name="Нейтральный 3" xfId="226" xr:uid="{00000000-0005-0000-0000-0000E0000000}"/>
    <cellStyle name="Обычный 10" xfId="227" xr:uid="{00000000-0005-0000-0000-0000E2000000}"/>
    <cellStyle name="Обычный 11" xfId="228" xr:uid="{00000000-0005-0000-0000-0000E3000000}"/>
    <cellStyle name="Обычный 12" xfId="229" xr:uid="{00000000-0005-0000-0000-0000E4000000}"/>
    <cellStyle name="Обычный 13" xfId="230" xr:uid="{00000000-0005-0000-0000-0000E5000000}"/>
    <cellStyle name="Обычный 14" xfId="231" xr:uid="{00000000-0005-0000-0000-0000E6000000}"/>
    <cellStyle name="Обычный 15" xfId="232" xr:uid="{00000000-0005-0000-0000-0000E7000000}"/>
    <cellStyle name="Обычный 16" xfId="233" xr:uid="{00000000-0005-0000-0000-0000E8000000}"/>
    <cellStyle name="Обычный 17" xfId="234" xr:uid="{00000000-0005-0000-0000-0000E9000000}"/>
    <cellStyle name="Обычный 18" xfId="235" xr:uid="{00000000-0005-0000-0000-0000EA000000}"/>
    <cellStyle name="Обычный 2" xfId="236" xr:uid="{00000000-0005-0000-0000-0000EB000000}"/>
    <cellStyle name="Обычный 2 10" xfId="237" xr:uid="{00000000-0005-0000-0000-0000EC000000}"/>
    <cellStyle name="Обычный 2 11" xfId="238" xr:uid="{00000000-0005-0000-0000-0000ED000000}"/>
    <cellStyle name="Обычный 2 12" xfId="239" xr:uid="{00000000-0005-0000-0000-0000EE000000}"/>
    <cellStyle name="Обычный 2 13" xfId="240" xr:uid="{00000000-0005-0000-0000-0000EF000000}"/>
    <cellStyle name="Обычный 2 14" xfId="241" xr:uid="{00000000-0005-0000-0000-0000F0000000}"/>
    <cellStyle name="Обычный 2 15" xfId="242" xr:uid="{00000000-0005-0000-0000-0000F1000000}"/>
    <cellStyle name="Обычный 2 16" xfId="243" xr:uid="{00000000-0005-0000-0000-0000F2000000}"/>
    <cellStyle name="Обычный 2 2" xfId="244" xr:uid="{00000000-0005-0000-0000-0000F3000000}"/>
    <cellStyle name="Обычный 2 2 2" xfId="245" xr:uid="{00000000-0005-0000-0000-0000F4000000}"/>
    <cellStyle name="Обычный 2 2 3" xfId="246" xr:uid="{00000000-0005-0000-0000-0000F5000000}"/>
    <cellStyle name="Обычный 2 2_Расшифровка прочих" xfId="247" xr:uid="{00000000-0005-0000-0000-0000F6000000}"/>
    <cellStyle name="Обычный 2 3" xfId="248" xr:uid="{00000000-0005-0000-0000-0000F7000000}"/>
    <cellStyle name="Обычный 2 4" xfId="249" xr:uid="{00000000-0005-0000-0000-0000F8000000}"/>
    <cellStyle name="Обычный 2 5" xfId="250" xr:uid="{00000000-0005-0000-0000-0000F9000000}"/>
    <cellStyle name="Обычный 2 6" xfId="251" xr:uid="{00000000-0005-0000-0000-0000FA000000}"/>
    <cellStyle name="Обычный 2 7" xfId="252" xr:uid="{00000000-0005-0000-0000-0000FB000000}"/>
    <cellStyle name="Обычный 2 8" xfId="253" xr:uid="{00000000-0005-0000-0000-0000FC000000}"/>
    <cellStyle name="Обычный 2 9" xfId="254" xr:uid="{00000000-0005-0000-0000-0000FD000000}"/>
    <cellStyle name="Обычный 2_2604-2010" xfId="255" xr:uid="{00000000-0005-0000-0000-0000FE000000}"/>
    <cellStyle name="Обычный 3" xfId="256" xr:uid="{00000000-0005-0000-0000-0000FF000000}"/>
    <cellStyle name="Обычный 3 10" xfId="257" xr:uid="{00000000-0005-0000-0000-000000010000}"/>
    <cellStyle name="Обычный 3 11" xfId="258" xr:uid="{00000000-0005-0000-0000-000001010000}"/>
    <cellStyle name="Обычный 3 12" xfId="259" xr:uid="{00000000-0005-0000-0000-000002010000}"/>
    <cellStyle name="Обычный 3 13" xfId="260" xr:uid="{00000000-0005-0000-0000-000003010000}"/>
    <cellStyle name="Обычный 3 14" xfId="261" xr:uid="{00000000-0005-0000-0000-000004010000}"/>
    <cellStyle name="Обычный 3 2" xfId="262" xr:uid="{00000000-0005-0000-0000-000005010000}"/>
    <cellStyle name="Обычный 3 3" xfId="263" xr:uid="{00000000-0005-0000-0000-000006010000}"/>
    <cellStyle name="Обычный 3 4" xfId="264" xr:uid="{00000000-0005-0000-0000-000007010000}"/>
    <cellStyle name="Обычный 3 5" xfId="265" xr:uid="{00000000-0005-0000-0000-000008010000}"/>
    <cellStyle name="Обычный 3 6" xfId="266" xr:uid="{00000000-0005-0000-0000-000009010000}"/>
    <cellStyle name="Обычный 3 7" xfId="267" xr:uid="{00000000-0005-0000-0000-00000A010000}"/>
    <cellStyle name="Обычный 3 8" xfId="268" xr:uid="{00000000-0005-0000-0000-00000B010000}"/>
    <cellStyle name="Обычный 3 9" xfId="269" xr:uid="{00000000-0005-0000-0000-00000C010000}"/>
    <cellStyle name="Обычный 3_Дефицит_7 млрд_0608_бс" xfId="270" xr:uid="{00000000-0005-0000-0000-00000D010000}"/>
    <cellStyle name="Обычный 4" xfId="271" xr:uid="{00000000-0005-0000-0000-00000E010000}"/>
    <cellStyle name="Обычный 5" xfId="272" xr:uid="{00000000-0005-0000-0000-00000F010000}"/>
    <cellStyle name="Обычный 5 2" xfId="273" xr:uid="{00000000-0005-0000-0000-000010010000}"/>
    <cellStyle name="Обычный 6" xfId="274" xr:uid="{00000000-0005-0000-0000-000011010000}"/>
    <cellStyle name="Обычный 6 2" xfId="275" xr:uid="{00000000-0005-0000-0000-000012010000}"/>
    <cellStyle name="Обычный 6 3" xfId="276" xr:uid="{00000000-0005-0000-0000-000013010000}"/>
    <cellStyle name="Обычный 6 4" xfId="277" xr:uid="{00000000-0005-0000-0000-000014010000}"/>
    <cellStyle name="Обычный 6_Дефицит_7 млрд_0608_бс" xfId="278" xr:uid="{00000000-0005-0000-0000-000015010000}"/>
    <cellStyle name="Обычный 7" xfId="279" xr:uid="{00000000-0005-0000-0000-000016010000}"/>
    <cellStyle name="Обычный 7 2" xfId="280" xr:uid="{00000000-0005-0000-0000-000017010000}"/>
    <cellStyle name="Обычный 8" xfId="281" xr:uid="{00000000-0005-0000-0000-000018010000}"/>
    <cellStyle name="Обычный 9" xfId="282" xr:uid="{00000000-0005-0000-0000-000019010000}"/>
    <cellStyle name="Обычный 9 2" xfId="283" xr:uid="{00000000-0005-0000-0000-00001A010000}"/>
    <cellStyle name="Плохой 2" xfId="284" xr:uid="{00000000-0005-0000-0000-00001B010000}"/>
    <cellStyle name="Плохой 3" xfId="285" xr:uid="{00000000-0005-0000-0000-00001C010000}"/>
    <cellStyle name="Пояснение 2" xfId="286" xr:uid="{00000000-0005-0000-0000-00001D010000}"/>
    <cellStyle name="Пояснение 3" xfId="287" xr:uid="{00000000-0005-0000-0000-00001E010000}"/>
    <cellStyle name="Примечание 2" xfId="288" xr:uid="{00000000-0005-0000-0000-00001F010000}"/>
    <cellStyle name="Примечание 3" xfId="289" xr:uid="{00000000-0005-0000-0000-000020010000}"/>
    <cellStyle name="Процентный 2" xfId="290" xr:uid="{00000000-0005-0000-0000-000022010000}"/>
    <cellStyle name="Процентный 2 10" xfId="291" xr:uid="{00000000-0005-0000-0000-000023010000}"/>
    <cellStyle name="Процентный 2 11" xfId="292" xr:uid="{00000000-0005-0000-0000-000024010000}"/>
    <cellStyle name="Процентный 2 12" xfId="293" xr:uid="{00000000-0005-0000-0000-000025010000}"/>
    <cellStyle name="Процентный 2 13" xfId="294" xr:uid="{00000000-0005-0000-0000-000026010000}"/>
    <cellStyle name="Процентный 2 14" xfId="295" xr:uid="{00000000-0005-0000-0000-000027010000}"/>
    <cellStyle name="Процентный 2 15" xfId="296" xr:uid="{00000000-0005-0000-0000-000028010000}"/>
    <cellStyle name="Процентный 2 16" xfId="297" xr:uid="{00000000-0005-0000-0000-000029010000}"/>
    <cellStyle name="Процентный 2 2" xfId="298" xr:uid="{00000000-0005-0000-0000-00002A010000}"/>
    <cellStyle name="Процентный 2 3" xfId="299" xr:uid="{00000000-0005-0000-0000-00002B010000}"/>
    <cellStyle name="Процентный 2 4" xfId="300" xr:uid="{00000000-0005-0000-0000-00002C010000}"/>
    <cellStyle name="Процентный 2 5" xfId="301" xr:uid="{00000000-0005-0000-0000-00002D010000}"/>
    <cellStyle name="Процентный 2 6" xfId="302" xr:uid="{00000000-0005-0000-0000-00002E010000}"/>
    <cellStyle name="Процентный 2 7" xfId="303" xr:uid="{00000000-0005-0000-0000-00002F010000}"/>
    <cellStyle name="Процентный 2 8" xfId="304" xr:uid="{00000000-0005-0000-0000-000030010000}"/>
    <cellStyle name="Процентный 2 9" xfId="305" xr:uid="{00000000-0005-0000-0000-000031010000}"/>
    <cellStyle name="Процентный 3" xfId="306" xr:uid="{00000000-0005-0000-0000-000032010000}"/>
    <cellStyle name="Процентный 4" xfId="307" xr:uid="{00000000-0005-0000-0000-000033010000}"/>
    <cellStyle name="Процентный 4 2" xfId="308" xr:uid="{00000000-0005-0000-0000-000034010000}"/>
    <cellStyle name="Связанная ячейка 2" xfId="309" xr:uid="{00000000-0005-0000-0000-000035010000}"/>
    <cellStyle name="Связанная ячейка 3" xfId="310" xr:uid="{00000000-0005-0000-0000-000036010000}"/>
    <cellStyle name="Стиль 1" xfId="311" xr:uid="{00000000-0005-0000-0000-000037010000}"/>
    <cellStyle name="Стиль 1 2" xfId="312" xr:uid="{00000000-0005-0000-0000-000038010000}"/>
    <cellStyle name="Стиль 1 3" xfId="313" xr:uid="{00000000-0005-0000-0000-000039010000}"/>
    <cellStyle name="Стиль 1 4" xfId="314" xr:uid="{00000000-0005-0000-0000-00003A010000}"/>
    <cellStyle name="Стиль 1 5" xfId="315" xr:uid="{00000000-0005-0000-0000-00003B010000}"/>
    <cellStyle name="Стиль 1 6" xfId="316" xr:uid="{00000000-0005-0000-0000-00003C010000}"/>
    <cellStyle name="Стиль 1 7" xfId="317" xr:uid="{00000000-0005-0000-0000-00003D010000}"/>
    <cellStyle name="Текст предупреждения 2" xfId="318" xr:uid="{00000000-0005-0000-0000-00003E010000}"/>
    <cellStyle name="Текст предупреждения 3" xfId="319" xr:uid="{00000000-0005-0000-0000-00003F010000}"/>
    <cellStyle name="Тысячи [0]_1.62" xfId="320" xr:uid="{00000000-0005-0000-0000-000040010000}"/>
    <cellStyle name="Тысячи_1.62" xfId="321" xr:uid="{00000000-0005-0000-0000-000041010000}"/>
    <cellStyle name="Финансовый 2" xfId="322" xr:uid="{00000000-0005-0000-0000-000042010000}"/>
    <cellStyle name="Финансовый 2 10" xfId="323" xr:uid="{00000000-0005-0000-0000-000043010000}"/>
    <cellStyle name="Финансовый 2 11" xfId="324" xr:uid="{00000000-0005-0000-0000-000044010000}"/>
    <cellStyle name="Финансовый 2 12" xfId="325" xr:uid="{00000000-0005-0000-0000-000045010000}"/>
    <cellStyle name="Финансовый 2 13" xfId="326" xr:uid="{00000000-0005-0000-0000-000046010000}"/>
    <cellStyle name="Финансовый 2 14" xfId="327" xr:uid="{00000000-0005-0000-0000-000047010000}"/>
    <cellStyle name="Финансовый 2 15" xfId="328" xr:uid="{00000000-0005-0000-0000-000048010000}"/>
    <cellStyle name="Финансовый 2 16" xfId="329" xr:uid="{00000000-0005-0000-0000-000049010000}"/>
    <cellStyle name="Финансовый 2 17" xfId="330" xr:uid="{00000000-0005-0000-0000-00004A010000}"/>
    <cellStyle name="Финансовый 2 2" xfId="331" xr:uid="{00000000-0005-0000-0000-00004B010000}"/>
    <cellStyle name="Финансовый 2 3" xfId="332" xr:uid="{00000000-0005-0000-0000-00004C010000}"/>
    <cellStyle name="Финансовый 2 4" xfId="333" xr:uid="{00000000-0005-0000-0000-00004D010000}"/>
    <cellStyle name="Финансовый 2 5" xfId="334" xr:uid="{00000000-0005-0000-0000-00004E010000}"/>
    <cellStyle name="Финансовый 2 6" xfId="335" xr:uid="{00000000-0005-0000-0000-00004F010000}"/>
    <cellStyle name="Финансовый 2 7" xfId="336" xr:uid="{00000000-0005-0000-0000-000050010000}"/>
    <cellStyle name="Финансовый 2 8" xfId="337" xr:uid="{00000000-0005-0000-0000-000051010000}"/>
    <cellStyle name="Финансовый 2 9" xfId="338" xr:uid="{00000000-0005-0000-0000-000052010000}"/>
    <cellStyle name="Финансовый 3" xfId="339" xr:uid="{00000000-0005-0000-0000-000053010000}"/>
    <cellStyle name="Финансовый 3 2" xfId="340" xr:uid="{00000000-0005-0000-0000-000054010000}"/>
    <cellStyle name="Финансовый 4" xfId="341" xr:uid="{00000000-0005-0000-0000-000055010000}"/>
    <cellStyle name="Финансовый 4 2" xfId="342" xr:uid="{00000000-0005-0000-0000-000056010000}"/>
    <cellStyle name="Финансовый 4 3" xfId="343" xr:uid="{00000000-0005-0000-0000-000057010000}"/>
    <cellStyle name="Финансовый 5" xfId="344" xr:uid="{00000000-0005-0000-0000-000058010000}"/>
    <cellStyle name="Финансовый 6" xfId="345" xr:uid="{00000000-0005-0000-0000-000059010000}"/>
    <cellStyle name="Финансовый 7" xfId="346" xr:uid="{00000000-0005-0000-0000-00005A010000}"/>
    <cellStyle name="Хороший 2" xfId="347" xr:uid="{00000000-0005-0000-0000-00005B010000}"/>
    <cellStyle name="Хороший 3" xfId="348" xr:uid="{00000000-0005-0000-0000-00005C010000}"/>
    <cellStyle name="числовой" xfId="349" xr:uid="{00000000-0005-0000-0000-00005D010000}"/>
    <cellStyle name="Ю" xfId="350" xr:uid="{00000000-0005-0000-0000-00005E010000}"/>
    <cellStyle name="Ю-FreeSet_10" xfId="351" xr:uid="{00000000-0005-0000-0000-00005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N453"/>
  <sheetViews>
    <sheetView topLeftCell="A97" zoomScale="50" zoomScaleNormal="50" zoomScaleSheetLayoutView="50" zoomScalePageLayoutView="73" workbookViewId="0">
      <selection activeCell="D113" sqref="D113:D115"/>
    </sheetView>
  </sheetViews>
  <sheetFormatPr defaultRowHeight="18.75"/>
  <cols>
    <col min="1" max="1" width="99.28515625" style="2" customWidth="1"/>
    <col min="2" max="2" width="17.140625" style="3" customWidth="1"/>
    <col min="3" max="6" width="30.7109375" style="3" customWidth="1"/>
    <col min="7" max="7" width="25.7109375" style="3" customWidth="1"/>
    <col min="8" max="8" width="21.7109375" style="3" customWidth="1"/>
    <col min="9" max="9" width="10" style="2" customWidth="1"/>
    <col min="10" max="10" width="9.5703125" style="2" customWidth="1"/>
    <col min="11" max="13" width="9.140625" style="2"/>
    <col min="14" max="14" width="12.7109375" style="2" bestFit="1" customWidth="1"/>
    <col min="15" max="16384" width="9.140625" style="2"/>
  </cols>
  <sheetData>
    <row r="1" spans="1:12" ht="18.75" customHeight="1">
      <c r="B1" s="10"/>
      <c r="C1" s="10"/>
      <c r="D1" s="10"/>
      <c r="E1" s="2"/>
      <c r="F1" s="2" t="s">
        <v>0</v>
      </c>
      <c r="G1" s="11"/>
      <c r="H1" s="11"/>
      <c r="I1"/>
      <c r="J1"/>
      <c r="K1"/>
      <c r="L1"/>
    </row>
    <row r="2" spans="1:12" ht="18.75" customHeight="1">
      <c r="A2" s="20"/>
      <c r="E2" s="2"/>
      <c r="F2" s="120" t="s">
        <v>1</v>
      </c>
      <c r="G2" s="11"/>
      <c r="H2" s="11"/>
      <c r="I2"/>
      <c r="J2"/>
      <c r="K2"/>
      <c r="L2"/>
    </row>
    <row r="3" spans="1:12" ht="18.75" customHeight="1">
      <c r="A3" s="3"/>
      <c r="E3" s="11"/>
      <c r="F3" s="120" t="s">
        <v>2</v>
      </c>
      <c r="G3" s="11"/>
      <c r="H3" s="11"/>
      <c r="I3"/>
      <c r="J3"/>
      <c r="K3"/>
      <c r="L3"/>
    </row>
    <row r="4" spans="1:12" ht="18.75" customHeight="1">
      <c r="A4" s="3"/>
      <c r="E4" s="11"/>
      <c r="F4" s="11" t="s">
        <v>3</v>
      </c>
      <c r="G4" s="11"/>
      <c r="H4" s="11"/>
      <c r="I4"/>
      <c r="J4"/>
      <c r="K4"/>
      <c r="L4"/>
    </row>
    <row r="5" spans="1:12" ht="18.75" customHeight="1">
      <c r="A5" s="3"/>
      <c r="E5" s="11"/>
      <c r="F5" s="11"/>
      <c r="G5" s="11"/>
      <c r="H5" s="11"/>
      <c r="I5"/>
      <c r="J5"/>
      <c r="K5"/>
      <c r="L5"/>
    </row>
    <row r="6" spans="1:12" ht="18.75" customHeight="1">
      <c r="A6" s="3"/>
      <c r="E6" s="11"/>
      <c r="F6" s="11"/>
      <c r="G6" s="11"/>
      <c r="H6" s="11"/>
      <c r="I6"/>
      <c r="J6"/>
      <c r="K6"/>
      <c r="L6"/>
    </row>
    <row r="7" spans="1:12" ht="18.75" customHeight="1">
      <c r="A7" s="3"/>
      <c r="E7" s="11"/>
      <c r="F7" s="11"/>
      <c r="G7" s="11"/>
      <c r="H7" s="11"/>
      <c r="I7"/>
      <c r="J7"/>
      <c r="K7"/>
      <c r="L7"/>
    </row>
    <row r="8" spans="1:12" ht="18.75" customHeight="1">
      <c r="A8" s="3"/>
      <c r="E8" s="11"/>
      <c r="F8" s="11"/>
      <c r="G8" s="11"/>
      <c r="H8" s="11"/>
      <c r="I8"/>
      <c r="J8"/>
      <c r="K8"/>
      <c r="L8"/>
    </row>
    <row r="9" spans="1:12" ht="39.75" customHeight="1">
      <c r="A9" s="88"/>
      <c r="B9" s="89"/>
      <c r="C9" s="89"/>
      <c r="D9" s="89"/>
      <c r="E9" s="243" t="s">
        <v>4</v>
      </c>
      <c r="F9" s="245"/>
      <c r="G9" s="243" t="s">
        <v>5</v>
      </c>
      <c r="H9" s="245"/>
    </row>
    <row r="10" spans="1:12" ht="38.25" customHeight="1">
      <c r="A10" s="90" t="s">
        <v>6</v>
      </c>
      <c r="B10" s="243" t="s">
        <v>451</v>
      </c>
      <c r="C10" s="244"/>
      <c r="D10" s="245"/>
      <c r="E10" s="91" t="s">
        <v>7</v>
      </c>
      <c r="F10" s="158">
        <v>2774125</v>
      </c>
      <c r="G10" s="92" t="s">
        <v>8</v>
      </c>
      <c r="H10" s="159" t="s">
        <v>415</v>
      </c>
    </row>
    <row r="11" spans="1:12" ht="37.5">
      <c r="A11" s="91" t="s">
        <v>9</v>
      </c>
      <c r="B11" s="243" t="s">
        <v>411</v>
      </c>
      <c r="C11" s="244"/>
      <c r="D11" s="245"/>
      <c r="E11" s="90" t="s">
        <v>10</v>
      </c>
      <c r="F11" s="93">
        <v>150</v>
      </c>
      <c r="G11" s="92" t="s">
        <v>8</v>
      </c>
      <c r="H11" s="158" t="s">
        <v>449</v>
      </c>
    </row>
    <row r="12" spans="1:12">
      <c r="A12" s="94" t="s">
        <v>11</v>
      </c>
      <c r="B12" s="243" t="s">
        <v>412</v>
      </c>
      <c r="C12" s="244"/>
      <c r="D12" s="245"/>
      <c r="E12" s="91" t="s">
        <v>12</v>
      </c>
      <c r="F12" s="93"/>
      <c r="G12" s="92" t="s">
        <v>8</v>
      </c>
      <c r="H12" s="93"/>
    </row>
    <row r="13" spans="1:12">
      <c r="A13" s="90" t="s">
        <v>13</v>
      </c>
      <c r="B13" s="243" t="s">
        <v>413</v>
      </c>
      <c r="C13" s="244"/>
      <c r="D13" s="245"/>
      <c r="E13" s="90" t="s">
        <v>14</v>
      </c>
      <c r="F13" s="158" t="s">
        <v>414</v>
      </c>
      <c r="G13" s="92" t="s">
        <v>8</v>
      </c>
      <c r="H13" s="93"/>
    </row>
    <row r="14" spans="1:12" ht="20.100000000000001" customHeight="1">
      <c r="A14" s="90" t="s">
        <v>15</v>
      </c>
      <c r="B14" s="243" t="s">
        <v>416</v>
      </c>
      <c r="C14" s="244"/>
      <c r="D14" s="244"/>
      <c r="E14" s="244"/>
      <c r="F14" s="244"/>
      <c r="G14" s="244"/>
      <c r="H14" s="245"/>
    </row>
    <row r="15" spans="1:12" ht="20.100000000000001" customHeight="1">
      <c r="A15" s="90" t="s">
        <v>16</v>
      </c>
      <c r="B15" s="243" t="s">
        <v>417</v>
      </c>
      <c r="C15" s="244"/>
      <c r="D15" s="244"/>
      <c r="E15" s="244"/>
      <c r="F15" s="244"/>
      <c r="G15" s="244"/>
      <c r="H15" s="245"/>
    </row>
    <row r="16" spans="1:12" ht="20.100000000000001" customHeight="1">
      <c r="A16" s="90" t="s">
        <v>17</v>
      </c>
      <c r="B16" s="243">
        <v>1</v>
      </c>
      <c r="C16" s="244"/>
      <c r="D16" s="244"/>
      <c r="E16" s="244"/>
      <c r="F16" s="244"/>
      <c r="G16" s="244"/>
      <c r="H16" s="245"/>
    </row>
    <row r="17" spans="1:8" ht="20.100000000000001" customHeight="1">
      <c r="A17" s="90" t="s">
        <v>18</v>
      </c>
      <c r="B17" s="243">
        <v>840</v>
      </c>
      <c r="C17" s="244"/>
      <c r="D17" s="244"/>
      <c r="E17" s="244"/>
      <c r="F17" s="244"/>
      <c r="G17" s="244"/>
      <c r="H17" s="245"/>
    </row>
    <row r="18" spans="1:8" ht="20.100000000000001" customHeight="1">
      <c r="A18" s="9" t="s">
        <v>19</v>
      </c>
      <c r="B18" s="261" t="s">
        <v>418</v>
      </c>
      <c r="C18" s="262"/>
      <c r="D18" s="262"/>
      <c r="E18" s="262"/>
      <c r="F18" s="262"/>
      <c r="G18" s="262"/>
      <c r="H18" s="263"/>
    </row>
    <row r="19" spans="1:8" ht="20.100000000000001" customHeight="1">
      <c r="A19" s="7" t="s">
        <v>20</v>
      </c>
      <c r="B19" s="261" t="s">
        <v>421</v>
      </c>
      <c r="C19" s="262"/>
      <c r="D19" s="262"/>
      <c r="E19" s="263"/>
      <c r="F19" s="264" t="s">
        <v>21</v>
      </c>
      <c r="G19" s="265"/>
      <c r="H19" s="7" t="s">
        <v>420</v>
      </c>
    </row>
    <row r="20" spans="1:8" ht="19.5" customHeight="1">
      <c r="A20" s="9" t="s">
        <v>22</v>
      </c>
      <c r="B20" s="261" t="s">
        <v>419</v>
      </c>
      <c r="C20" s="262"/>
      <c r="D20" s="262"/>
      <c r="E20" s="263"/>
      <c r="F20" s="267" t="s">
        <v>23</v>
      </c>
      <c r="G20" s="268"/>
      <c r="H20" s="7"/>
    </row>
    <row r="21" spans="1:8" ht="20.100000000000001" customHeight="1">
      <c r="B21" s="15"/>
      <c r="C21" s="15"/>
      <c r="D21" s="15"/>
      <c r="E21" s="15"/>
      <c r="F21" s="2"/>
      <c r="G21" s="2"/>
      <c r="H21" s="2"/>
    </row>
    <row r="22" spans="1:8" ht="19.5" customHeight="1">
      <c r="A22" s="11"/>
      <c r="B22" s="2"/>
      <c r="C22" s="2"/>
      <c r="D22" s="2"/>
      <c r="E22" s="2"/>
      <c r="F22" s="2"/>
      <c r="G22" s="2"/>
      <c r="H22" s="2"/>
    </row>
    <row r="23" spans="1:8" ht="19.5" customHeight="1">
      <c r="A23" s="257" t="s">
        <v>24</v>
      </c>
      <c r="B23" s="257"/>
      <c r="C23" s="257"/>
      <c r="D23" s="257"/>
      <c r="E23" s="257"/>
      <c r="F23" s="257"/>
      <c r="G23" s="257"/>
      <c r="H23" s="257"/>
    </row>
    <row r="24" spans="1:8">
      <c r="A24" s="257" t="s">
        <v>25</v>
      </c>
      <c r="B24" s="257"/>
      <c r="C24" s="257"/>
      <c r="D24" s="257"/>
      <c r="E24" s="257"/>
      <c r="F24" s="257"/>
      <c r="G24" s="257"/>
      <c r="H24" s="257"/>
    </row>
    <row r="25" spans="1:8">
      <c r="A25" s="258" t="s">
        <v>444</v>
      </c>
      <c r="B25" s="258"/>
      <c r="C25" s="258"/>
      <c r="D25" s="258"/>
      <c r="E25" s="258"/>
      <c r="F25" s="258"/>
      <c r="G25" s="258"/>
      <c r="H25" s="258"/>
    </row>
    <row r="26" spans="1:8">
      <c r="A26" s="242" t="s">
        <v>450</v>
      </c>
      <c r="B26" s="242"/>
      <c r="C26" s="242"/>
      <c r="D26" s="242"/>
      <c r="E26" s="242"/>
      <c r="F26" s="242"/>
      <c r="G26" s="242"/>
      <c r="H26" s="242"/>
    </row>
    <row r="27" spans="1:8" ht="9" customHeight="1">
      <c r="A27" s="144"/>
      <c r="B27" s="144"/>
      <c r="C27" s="144"/>
      <c r="D27" s="144"/>
      <c r="E27" s="144"/>
      <c r="F27" s="144"/>
      <c r="G27" s="144"/>
      <c r="H27" s="144"/>
    </row>
    <row r="28" spans="1:8">
      <c r="A28" s="257" t="s">
        <v>26</v>
      </c>
      <c r="B28" s="257"/>
      <c r="C28" s="257"/>
      <c r="D28" s="257"/>
      <c r="E28" s="257"/>
      <c r="F28" s="257"/>
      <c r="G28" s="257"/>
      <c r="H28" s="257"/>
    </row>
    <row r="29" spans="1:8" ht="12" customHeight="1" thickBot="1">
      <c r="B29" s="11"/>
      <c r="C29" s="11"/>
      <c r="D29" s="11"/>
      <c r="E29" s="11"/>
      <c r="F29" s="11"/>
      <c r="G29" s="11"/>
      <c r="H29" s="11"/>
    </row>
    <row r="30" spans="1:8" ht="43.5" customHeight="1">
      <c r="A30" s="259" t="s">
        <v>27</v>
      </c>
      <c r="B30" s="266" t="s">
        <v>28</v>
      </c>
      <c r="C30" s="266" t="s">
        <v>29</v>
      </c>
      <c r="D30" s="266"/>
      <c r="E30" s="272" t="s">
        <v>443</v>
      </c>
      <c r="F30" s="272"/>
      <c r="G30" s="272"/>
      <c r="H30" s="273"/>
    </row>
    <row r="31" spans="1:8" ht="44.25" customHeight="1">
      <c r="A31" s="260"/>
      <c r="B31" s="277"/>
      <c r="C31" s="146" t="s">
        <v>31</v>
      </c>
      <c r="D31" s="146" t="s">
        <v>32</v>
      </c>
      <c r="E31" s="155" t="s">
        <v>33</v>
      </c>
      <c r="F31" s="155" t="s">
        <v>34</v>
      </c>
      <c r="G31" s="155" t="s">
        <v>35</v>
      </c>
      <c r="H31" s="52" t="s">
        <v>36</v>
      </c>
    </row>
    <row r="32" spans="1:8" ht="19.5" thickBot="1">
      <c r="A32" s="81">
        <v>1</v>
      </c>
      <c r="B32" s="82">
        <v>2</v>
      </c>
      <c r="C32" s="56">
        <v>3</v>
      </c>
      <c r="D32" s="82">
        <v>4</v>
      </c>
      <c r="E32" s="56">
        <v>5</v>
      </c>
      <c r="F32" s="82">
        <v>6</v>
      </c>
      <c r="G32" s="56">
        <v>7</v>
      </c>
      <c r="H32" s="83">
        <v>8</v>
      </c>
    </row>
    <row r="33" spans="1:8" s="4" customFormat="1" ht="25.5" customHeight="1" thickBot="1">
      <c r="A33" s="269" t="s">
        <v>37</v>
      </c>
      <c r="B33" s="270"/>
      <c r="C33" s="270"/>
      <c r="D33" s="270"/>
      <c r="E33" s="270"/>
      <c r="F33" s="270"/>
      <c r="G33" s="270"/>
      <c r="H33" s="271"/>
    </row>
    <row r="34" spans="1:8" s="4" customFormat="1" ht="20.100000000000001" customHeight="1">
      <c r="A34" s="130" t="s">
        <v>38</v>
      </c>
      <c r="B34" s="145">
        <v>1000</v>
      </c>
      <c r="C34" s="57">
        <f>'І. Інф. до звіт.'!C23</f>
        <v>203536</v>
      </c>
      <c r="D34" s="57">
        <f>'І. Інф. до звіт.'!D23</f>
        <v>245567</v>
      </c>
      <c r="E34" s="57">
        <f>'І. Інф. до звіт.'!E23</f>
        <v>247455</v>
      </c>
      <c r="F34" s="57">
        <f>'І. Інф. до звіт.'!F23</f>
        <v>245567</v>
      </c>
      <c r="G34" s="105">
        <f>F34-E34</f>
        <v>-1888</v>
      </c>
      <c r="H34" s="113">
        <f>(F34/E34)*100</f>
        <v>99.237032995898247</v>
      </c>
    </row>
    <row r="35" spans="1:8" s="4" customFormat="1" ht="20.100000000000001" customHeight="1">
      <c r="A35" s="60" t="s">
        <v>39</v>
      </c>
      <c r="B35" s="146">
        <v>1010</v>
      </c>
      <c r="C35" s="25">
        <f>'І. Інф. до звіт.'!C24</f>
        <v>-245862</v>
      </c>
      <c r="D35" s="25">
        <f>'І. Інф. до звіт.'!D24</f>
        <v>-306986</v>
      </c>
      <c r="E35" s="25">
        <f>'І. Інф. до звіт.'!E24</f>
        <v>-310469</v>
      </c>
      <c r="F35" s="25">
        <f>'І. Інф. до звіт.'!F24</f>
        <v>-306986</v>
      </c>
      <c r="G35" s="128">
        <f>F35-E35</f>
        <v>3483</v>
      </c>
      <c r="H35" s="129">
        <f>(F35/E35)*100</f>
        <v>98.878148865104095</v>
      </c>
    </row>
    <row r="36" spans="1:8" s="4" customFormat="1" ht="20.100000000000001" customHeight="1">
      <c r="A36" s="61" t="s">
        <v>40</v>
      </c>
      <c r="B36" s="152">
        <v>1020</v>
      </c>
      <c r="C36" s="154">
        <f>SUM(C34:C35)</f>
        <v>-42326</v>
      </c>
      <c r="D36" s="154">
        <f>SUM(D34:D35)</f>
        <v>-61419</v>
      </c>
      <c r="E36" s="154">
        <f>SUM(E34:E35)</f>
        <v>-63014</v>
      </c>
      <c r="F36" s="154">
        <f>SUM(F34:F35)</f>
        <v>-61419</v>
      </c>
      <c r="G36" s="102">
        <f>F36-E36</f>
        <v>1595</v>
      </c>
      <c r="H36" s="111">
        <f>(F36/E36)*100</f>
        <v>97.468816453486525</v>
      </c>
    </row>
    <row r="37" spans="1:8" s="4" customFormat="1" ht="20.100000000000001" customHeight="1">
      <c r="A37" s="62" t="s">
        <v>41</v>
      </c>
      <c r="B37" s="152">
        <v>1300</v>
      </c>
      <c r="C37" s="26">
        <f>'І. Інф. до звіт.'!C99</f>
        <v>-35630</v>
      </c>
      <c r="D37" s="26">
        <f>'І. Інф. до звіт.'!D99</f>
        <v>2710</v>
      </c>
      <c r="E37" s="26">
        <f>'І. Інф. до звіт.'!E99</f>
        <v>2871</v>
      </c>
      <c r="F37" s="26">
        <f>'І. Інф. до звіт.'!F99</f>
        <v>2710</v>
      </c>
      <c r="G37" s="102">
        <f>F37-E37</f>
        <v>-161</v>
      </c>
      <c r="H37" s="111">
        <f>(F37/E37)*100</f>
        <v>94.392197840473699</v>
      </c>
    </row>
    <row r="38" spans="1:8" s="4" customFormat="1" ht="20.100000000000001" customHeight="1" thickBot="1">
      <c r="A38" s="79" t="s">
        <v>42</v>
      </c>
      <c r="B38" s="80">
        <v>1200</v>
      </c>
      <c r="C38" s="50">
        <f>'І. Інф. до звіт.'!C93</f>
        <v>-15069</v>
      </c>
      <c r="D38" s="50">
        <f>'І. Інф. до звіт.'!D93</f>
        <v>270</v>
      </c>
      <c r="E38" s="50">
        <f>'І. Інф. до звіт.'!E93</f>
        <v>716</v>
      </c>
      <c r="F38" s="50">
        <f>'І. Інф. до звіт.'!F93</f>
        <v>270</v>
      </c>
      <c r="G38" s="103">
        <f>F38-E38</f>
        <v>-446</v>
      </c>
      <c r="H38" s="112">
        <f>(F38/E38)*100</f>
        <v>37.709497206703915</v>
      </c>
    </row>
    <row r="39" spans="1:8" s="4" customFormat="1" ht="28.5" customHeight="1" thickBot="1">
      <c r="A39" s="269" t="s">
        <v>43</v>
      </c>
      <c r="B39" s="270"/>
      <c r="C39" s="270"/>
      <c r="D39" s="270"/>
      <c r="E39" s="270"/>
      <c r="F39" s="270"/>
      <c r="G39" s="270"/>
      <c r="H39" s="271"/>
    </row>
    <row r="40" spans="1:8" s="4" customFormat="1">
      <c r="A40" s="76" t="s">
        <v>44</v>
      </c>
      <c r="B40" s="55">
        <v>2111</v>
      </c>
      <c r="C40" s="57">
        <f>'ІІ. Розр. з бюджетом'!C24</f>
        <v>0</v>
      </c>
      <c r="D40" s="57">
        <f>'ІІ. Розр. з бюджетом'!D24</f>
        <v>0</v>
      </c>
      <c r="E40" s="57">
        <f>'ІІ. Розр. з бюджетом'!E24</f>
        <v>0</v>
      </c>
      <c r="F40" s="57">
        <f>'ІІ. Розр. з бюджетом'!F24</f>
        <v>0</v>
      </c>
      <c r="G40" s="105">
        <f t="shared" ref="G40:G45" si="0">F40-E40</f>
        <v>0</v>
      </c>
      <c r="H40" s="113"/>
    </row>
    <row r="41" spans="1:8" s="4" customFormat="1" ht="37.5">
      <c r="A41" s="63" t="s">
        <v>45</v>
      </c>
      <c r="B41" s="17">
        <v>2112</v>
      </c>
      <c r="C41" s="22">
        <f>'ІІ. Розр. з бюджетом'!C25</f>
        <v>233</v>
      </c>
      <c r="D41" s="22">
        <f>'ІІ. Розр. з бюджетом'!D25</f>
        <v>876</v>
      </c>
      <c r="E41" s="22">
        <f>'ІІ. Розр. з бюджетом'!E25</f>
        <v>908</v>
      </c>
      <c r="F41" s="22">
        <f>'ІІ. Розр. з бюджетом'!F25</f>
        <v>876</v>
      </c>
      <c r="G41" s="128">
        <f t="shared" si="0"/>
        <v>-32</v>
      </c>
      <c r="H41" s="129">
        <f>(F41/E41)*100</f>
        <v>96.475770925110126</v>
      </c>
    </row>
    <row r="42" spans="1:8" s="4" customFormat="1" ht="36.75" customHeight="1">
      <c r="A42" s="64" t="s">
        <v>46</v>
      </c>
      <c r="B42" s="146">
        <v>2113</v>
      </c>
      <c r="C42" s="22">
        <v>0</v>
      </c>
      <c r="D42" s="22">
        <v>0</v>
      </c>
      <c r="E42" s="22">
        <f>'ІІ. Розр. з бюджетом'!E26</f>
        <v>0</v>
      </c>
      <c r="F42" s="22">
        <f>'ІІ. Розр. з бюджетом'!F26</f>
        <v>0</v>
      </c>
      <c r="G42" s="128">
        <f t="shared" si="0"/>
        <v>0</v>
      </c>
      <c r="H42" s="129"/>
    </row>
    <row r="43" spans="1:8" s="4" customFormat="1" ht="42" customHeight="1">
      <c r="A43" s="64" t="s">
        <v>47</v>
      </c>
      <c r="B43" s="146">
        <v>2131</v>
      </c>
      <c r="C43" s="22">
        <f>'ІІ. Розр. з бюджетом'!C38</f>
        <v>0</v>
      </c>
      <c r="D43" s="22">
        <f>'ІІ. Розр. з бюджетом'!D38</f>
        <v>0</v>
      </c>
      <c r="E43" s="22">
        <f>'ІІ. Розр. з бюджетом'!E38</f>
        <v>0</v>
      </c>
      <c r="F43" s="22">
        <f>'ІІ. Розр. з бюджетом'!F38</f>
        <v>0</v>
      </c>
      <c r="G43" s="128">
        <f t="shared" si="0"/>
        <v>0</v>
      </c>
      <c r="H43" s="129"/>
    </row>
    <row r="44" spans="1:8" s="4" customFormat="1" ht="60.75" customHeight="1">
      <c r="A44" s="65" t="s">
        <v>48</v>
      </c>
      <c r="B44" s="146">
        <v>2132</v>
      </c>
      <c r="C44" s="25">
        <f>'ІІ. Розр. з бюджетом'!C39</f>
        <v>0</v>
      </c>
      <c r="D44" s="25">
        <f>'ІІ. Розр. з бюджетом'!D39</f>
        <v>0</v>
      </c>
      <c r="E44" s="25">
        <f>'ІІ. Розр. з бюджетом'!E39</f>
        <v>0</v>
      </c>
      <c r="F44" s="25">
        <f>'ІІ. Розр. з бюджетом'!F39</f>
        <v>0</v>
      </c>
      <c r="G44" s="128">
        <f t="shared" si="0"/>
        <v>0</v>
      </c>
      <c r="H44" s="129"/>
    </row>
    <row r="45" spans="1:8" s="4" customFormat="1" ht="22.5" customHeight="1" thickBot="1">
      <c r="A45" s="68" t="s">
        <v>49</v>
      </c>
      <c r="B45" s="77">
        <v>2200</v>
      </c>
      <c r="C45" s="78">
        <f>'ІІ. Розр. з бюджетом'!C46</f>
        <v>56718</v>
      </c>
      <c r="D45" s="78">
        <f>'ІІ. Розр. з бюджетом'!D46</f>
        <v>75890</v>
      </c>
      <c r="E45" s="78">
        <f>'ІІ. Розр. з бюджетом'!E46</f>
        <v>76275</v>
      </c>
      <c r="F45" s="78">
        <f>'ІІ. Розр. з бюджетом'!F46</f>
        <v>75890</v>
      </c>
      <c r="G45" s="103">
        <f t="shared" si="0"/>
        <v>-385</v>
      </c>
      <c r="H45" s="112">
        <f t="shared" ref="H45" si="1">(F45/E45)*100</f>
        <v>99.495247459849239</v>
      </c>
    </row>
    <row r="46" spans="1:8" s="4" customFormat="1" ht="28.5" customHeight="1" thickBot="1">
      <c r="A46" s="274" t="s">
        <v>50</v>
      </c>
      <c r="B46" s="275"/>
      <c r="C46" s="275"/>
      <c r="D46" s="275"/>
      <c r="E46" s="275"/>
      <c r="F46" s="275"/>
      <c r="G46" s="275"/>
      <c r="H46" s="276"/>
    </row>
    <row r="47" spans="1:8" s="4" customFormat="1" ht="20.100000000000001" customHeight="1" thickBot="1">
      <c r="A47" s="73" t="s">
        <v>51</v>
      </c>
      <c r="B47" s="74">
        <v>4000</v>
      </c>
      <c r="C47" s="75">
        <f>'IV кап.інв. V кред.'!H6</f>
        <v>50589</v>
      </c>
      <c r="D47" s="75">
        <f>'IV кап.інв. V кред.'!J6</f>
        <v>59792</v>
      </c>
      <c r="E47" s="75">
        <f>'IV кап.інв. V кред.'!L6</f>
        <v>65761</v>
      </c>
      <c r="F47" s="75">
        <f>'IV кап.інв. V кред.'!N6</f>
        <v>59792</v>
      </c>
      <c r="G47" s="104">
        <f>F47-E47</f>
        <v>-5969</v>
      </c>
      <c r="H47" s="118">
        <f>(F47/E47)*100</f>
        <v>90.923191557305998</v>
      </c>
    </row>
    <row r="48" spans="1:8" s="4" customFormat="1" ht="27" customHeight="1" thickBot="1">
      <c r="A48" s="249" t="s">
        <v>52</v>
      </c>
      <c r="B48" s="250"/>
      <c r="C48" s="250"/>
      <c r="D48" s="250"/>
      <c r="E48" s="250"/>
      <c r="F48" s="250"/>
      <c r="G48" s="250"/>
      <c r="H48" s="251"/>
    </row>
    <row r="49" spans="1:9" s="4" customFormat="1" ht="27" customHeight="1">
      <c r="A49" s="123" t="s">
        <v>53</v>
      </c>
      <c r="B49" s="121"/>
      <c r="C49" s="124"/>
      <c r="D49" s="124"/>
      <c r="E49" s="124"/>
      <c r="F49" s="124"/>
      <c r="G49" s="121"/>
      <c r="H49" s="122"/>
    </row>
    <row r="50" spans="1:9" s="4" customFormat="1" ht="56.25">
      <c r="A50" s="67" t="s">
        <v>54</v>
      </c>
      <c r="B50" s="29">
        <v>5010</v>
      </c>
      <c r="C50" s="179">
        <f>C38/C34</f>
        <v>-7.4036042763933649E-2</v>
      </c>
      <c r="D50" s="179">
        <f>D38/D34</f>
        <v>1.0994962678210021E-3</v>
      </c>
      <c r="E50" s="179">
        <f>E38/E34</f>
        <v>2.8934553757248792E-3</v>
      </c>
      <c r="F50" s="179">
        <f>F38/F34</f>
        <v>1.0994962678210021E-3</v>
      </c>
      <c r="G50" s="132" t="s">
        <v>55</v>
      </c>
      <c r="H50" s="133" t="s">
        <v>55</v>
      </c>
      <c r="I50" s="98"/>
    </row>
    <row r="51" spans="1:9" s="4" customFormat="1" ht="93.75">
      <c r="A51" s="67" t="s">
        <v>56</v>
      </c>
      <c r="B51" s="29">
        <v>5011</v>
      </c>
      <c r="C51" s="179">
        <f>'І. Інф. до звіт.'!C77/ABS('І. Інф. до звіт.'!C24+'І. Інф. до звіт.'!C35+'І. Інф. до звіт.'!C58+'І. Інф. до звіт.'!C70)</f>
        <v>-0.1239917707698935</v>
      </c>
      <c r="D51" s="179">
        <f>'І. Інф. до звіт.'!D77/ABS('І. Інф. до звіт.'!D24+'І. Інф. до звіт.'!D35+'І. Інф. до звіт.'!D58+'І. Інф. до звіт.'!D70)</f>
        <v>-7.7644738527723245E-2</v>
      </c>
      <c r="E51" s="179">
        <f>'І. Інф. до звіт.'!E77/ABS('І. Інф. до звіт.'!E24+'І. Інф. до звіт.'!E35+'І. Інф. до звіт.'!E58+'І. Інф. до звіт.'!E70)</f>
        <v>-6.9866358677012463E-2</v>
      </c>
      <c r="F51" s="179">
        <f>'І. Інф. до звіт.'!F77/ABS('І. Інф. до звіт.'!F24+'І. Інф. до звіт.'!F35+'І. Інф. до звіт.'!F58+'І. Інф. до звіт.'!F70)</f>
        <v>-7.7644738527723245E-2</v>
      </c>
      <c r="G51" s="134" t="s">
        <v>55</v>
      </c>
      <c r="H51" s="135" t="s">
        <v>55</v>
      </c>
    </row>
    <row r="52" spans="1:9" s="4" customFormat="1" ht="225">
      <c r="A52" s="140" t="s">
        <v>57</v>
      </c>
      <c r="B52" s="29">
        <v>5012</v>
      </c>
      <c r="C52" s="161"/>
      <c r="D52" s="161"/>
      <c r="E52" s="178">
        <f>((('І. Інф. до звіт.'!E24+'І. Інф. до звіт.'!E35+'І. Інф. до звіт.'!E58+'І. Інф. до звіт.'!E70)-('І. Інф. до звіт.'!E24+'І. Інф. до звіт.'!E35+'І. Інф. до звіт.'!E58+'І. Інф. до звіт.'!E70))/('І. Інф. до звіт.'!E24+'І. Інф. до звіт.'!E35+'І. Інф. до звіт.'!E58+'І. Інф. до звіт.'!E70))-((E77-100)/100)</f>
        <v>-12.77</v>
      </c>
      <c r="F52" s="178">
        <f>((('І. Інф. до звіт.'!F24+'І. Інф. до звіт.'!F35+'І. Інф. до звіт.'!F58+'І. Інф. до звіт.'!F70)-('І. Інф. до звіт.'!F24+'І. Інф. до звіт.'!F35+'І. Інф. до звіт.'!F58+'І. Інф. до звіт.'!F70))/('І. Інф. до звіт.'!F24+'І. Інф. до звіт.'!F35+'І. Інф. до звіт.'!F58+'І. Інф. до звіт.'!F70))-((F77-100)/100)</f>
        <v>-16.18</v>
      </c>
      <c r="G52" s="134" t="s">
        <v>55</v>
      </c>
      <c r="H52" s="135" t="s">
        <v>55</v>
      </c>
    </row>
    <row r="53" spans="1:9" s="4" customFormat="1" ht="59.25" customHeight="1">
      <c r="A53" s="65" t="s">
        <v>58</v>
      </c>
      <c r="B53" s="29">
        <v>5013</v>
      </c>
      <c r="C53" s="179">
        <f>C37/C34</f>
        <v>-0.17505502712050938</v>
      </c>
      <c r="D53" s="179">
        <f>D37/D34</f>
        <v>1.1035684762203391E-2</v>
      </c>
      <c r="E53" s="179">
        <f>E37/E34</f>
        <v>1.1602109474449901E-2</v>
      </c>
      <c r="F53" s="179">
        <f>F37/F34</f>
        <v>1.1035684762203391E-2</v>
      </c>
      <c r="G53" s="134" t="s">
        <v>55</v>
      </c>
      <c r="H53" s="135" t="s">
        <v>55</v>
      </c>
    </row>
    <row r="54" spans="1:9" s="4" customFormat="1" ht="44.25" customHeight="1">
      <c r="A54" s="65" t="s">
        <v>59</v>
      </c>
      <c r="B54" s="141">
        <v>5014</v>
      </c>
      <c r="C54" s="179">
        <f>IF(AND(C38&lt;0,C91&lt;0),C38/C91*-1,C38/C91)</f>
        <v>-0.16300150356420434</v>
      </c>
      <c r="D54" s="179">
        <f>IF(AND(D38&lt;0,D91&lt;0),D38/D91*-1,D38/D91)</f>
        <v>3.1133609307796087E-3</v>
      </c>
      <c r="E54" s="179">
        <f>IF(AND(E38&lt;0,E91&lt;0),E38/E91*-1,E38/E91)</f>
        <v>7.7449782037275414E-3</v>
      </c>
      <c r="F54" s="179">
        <f>IF(AND(F38&lt;0,F91&lt;0),F38/F91*-1,F38/F91)</f>
        <v>3.1133609307796087E-3</v>
      </c>
      <c r="G54" s="134" t="s">
        <v>55</v>
      </c>
      <c r="H54" s="135" t="s">
        <v>55</v>
      </c>
    </row>
    <row r="55" spans="1:9" s="4" customFormat="1" ht="44.25" customHeight="1">
      <c r="A55" s="67" t="s">
        <v>60</v>
      </c>
      <c r="B55" s="29">
        <v>5015</v>
      </c>
      <c r="C55" s="179">
        <f>(C38/C81)</f>
        <v>-5.3194906788007583E-2</v>
      </c>
      <c r="D55" s="179">
        <f>(D38/D81)</f>
        <v>8.4335731175171557E-4</v>
      </c>
      <c r="E55" s="179">
        <f>(E38/E81)</f>
        <v>2.5275435171685863E-3</v>
      </c>
      <c r="F55" s="179">
        <f>(F38/F81)</f>
        <v>8.4335731175171557E-4</v>
      </c>
      <c r="G55" s="134" t="s">
        <v>55</v>
      </c>
      <c r="H55" s="135" t="s">
        <v>55</v>
      </c>
    </row>
    <row r="56" spans="1:9" s="4" customFormat="1" ht="131.25">
      <c r="A56" s="140" t="s">
        <v>61</v>
      </c>
      <c r="B56" s="29">
        <v>5016</v>
      </c>
      <c r="C56" s="161"/>
      <c r="D56" s="161"/>
      <c r="E56" s="160"/>
      <c r="F56" s="160"/>
      <c r="G56" s="134" t="s">
        <v>55</v>
      </c>
      <c r="H56" s="135" t="s">
        <v>55</v>
      </c>
    </row>
    <row r="57" spans="1:9" s="4" customFormat="1">
      <c r="A57" s="125" t="s">
        <v>62</v>
      </c>
      <c r="B57" s="29"/>
      <c r="C57" s="161"/>
      <c r="D57" s="161"/>
      <c r="E57" s="160"/>
      <c r="F57" s="160"/>
      <c r="G57" s="134" t="s">
        <v>55</v>
      </c>
      <c r="H57" s="135" t="s">
        <v>55</v>
      </c>
    </row>
    <row r="58" spans="1:9" s="4" customFormat="1" ht="60" customHeight="1">
      <c r="A58" s="126" t="s">
        <v>63</v>
      </c>
      <c r="B58" s="30">
        <v>5020</v>
      </c>
      <c r="C58" s="160">
        <f>C91/(C82+C84)</f>
        <v>0.48444181269388781</v>
      </c>
      <c r="D58" s="160">
        <f>D91/(D82+D84)</f>
        <v>0.37152245251171678</v>
      </c>
      <c r="E58" s="160">
        <f>E91/(E82+E84)</f>
        <v>0.48444181269388781</v>
      </c>
      <c r="F58" s="160">
        <f>F91/(F82+F84)</f>
        <v>0.37152245251171678</v>
      </c>
      <c r="G58" s="134" t="s">
        <v>55</v>
      </c>
      <c r="H58" s="135" t="s">
        <v>55</v>
      </c>
    </row>
    <row r="59" spans="1:9" s="4" customFormat="1" ht="37.5">
      <c r="A59" s="65" t="s">
        <v>64</v>
      </c>
      <c r="B59" s="30">
        <v>5021</v>
      </c>
      <c r="C59" s="162"/>
      <c r="D59" s="162"/>
      <c r="E59" s="162"/>
      <c r="F59" s="128"/>
      <c r="G59" s="134" t="s">
        <v>55</v>
      </c>
      <c r="H59" s="135" t="s">
        <v>55</v>
      </c>
    </row>
    <row r="60" spans="1:9" s="4" customFormat="1" ht="75">
      <c r="A60" s="65" t="s">
        <v>65</v>
      </c>
      <c r="B60" s="142">
        <v>5022</v>
      </c>
      <c r="C60" s="180">
        <f>((C85+C83)-(C79+C80))/C37</f>
        <v>5.3157451585742352E-2</v>
      </c>
      <c r="D60" s="180">
        <f>((D85+D83)-(D79+D80))/D37</f>
        <v>-1.0549815498154982</v>
      </c>
      <c r="E60" s="180">
        <f>((E85+E83)-(E79+E80))/E37</f>
        <v>-0.65970045280390111</v>
      </c>
      <c r="F60" s="180">
        <f>((F85+F83)-(F79+F80))/F37</f>
        <v>-1.0549815498154982</v>
      </c>
      <c r="G60" s="134" t="s">
        <v>55</v>
      </c>
      <c r="H60" s="135" t="s">
        <v>55</v>
      </c>
    </row>
    <row r="61" spans="1:9" s="4" customFormat="1" ht="60" customHeight="1">
      <c r="A61" s="65" t="s">
        <v>66</v>
      </c>
      <c r="B61" s="30">
        <v>5023</v>
      </c>
      <c r="C61" s="160">
        <f>(C85+C83)/C91</f>
        <v>0</v>
      </c>
      <c r="D61" s="160">
        <f>(D85+D83)/D91</f>
        <v>0</v>
      </c>
      <c r="E61" s="160">
        <f>(E85+E83)/E91</f>
        <v>0</v>
      </c>
      <c r="F61" s="139"/>
      <c r="G61" s="134" t="s">
        <v>55</v>
      </c>
      <c r="H61" s="135" t="s">
        <v>55</v>
      </c>
    </row>
    <row r="62" spans="1:9" s="4" customFormat="1" ht="60" customHeight="1">
      <c r="A62" s="65" t="s">
        <v>67</v>
      </c>
      <c r="B62" s="30">
        <v>5024</v>
      </c>
      <c r="C62" s="179">
        <f>(C82+C84)/C81</f>
        <v>0.67365388892222866</v>
      </c>
      <c r="D62" s="179">
        <f>(D82+D84)/D81</f>
        <v>0.72911675501094808</v>
      </c>
      <c r="E62" s="179">
        <f>(E82+E84)/E81</f>
        <v>0.67365388892222866</v>
      </c>
      <c r="F62" s="179">
        <f>(F82+F84)/F81</f>
        <v>0.72911675501094808</v>
      </c>
      <c r="G62" s="134" t="s">
        <v>55</v>
      </c>
      <c r="H62" s="135" t="s">
        <v>55</v>
      </c>
    </row>
    <row r="63" spans="1:9" s="4" customFormat="1">
      <c r="A63" s="125" t="s">
        <v>68</v>
      </c>
      <c r="B63" s="30"/>
      <c r="C63" s="181"/>
      <c r="D63" s="181"/>
      <c r="E63" s="179"/>
      <c r="F63" s="179"/>
      <c r="G63" s="134" t="s">
        <v>55</v>
      </c>
      <c r="H63" s="135" t="s">
        <v>55</v>
      </c>
    </row>
    <row r="64" spans="1:9" s="4" customFormat="1" ht="56.25">
      <c r="A64" s="65" t="s">
        <v>69</v>
      </c>
      <c r="B64" s="30">
        <v>5030</v>
      </c>
      <c r="C64" s="179">
        <f>C75/C84</f>
        <v>0.14286176882026838</v>
      </c>
      <c r="D64" s="179">
        <f>D75/D84</f>
        <v>0.14840987409626344</v>
      </c>
      <c r="E64" s="179">
        <f>E75/E84</f>
        <v>0.14286176882026838</v>
      </c>
      <c r="F64" s="179">
        <f>F75/F84</f>
        <v>0.14840987409626344</v>
      </c>
      <c r="G64" s="134" t="s">
        <v>55</v>
      </c>
      <c r="H64" s="135" t="s">
        <v>55</v>
      </c>
    </row>
    <row r="65" spans="1:8" s="4" customFormat="1" ht="56.25">
      <c r="A65" s="65" t="s">
        <v>70</v>
      </c>
      <c r="B65" s="30">
        <v>5031</v>
      </c>
      <c r="C65" s="179">
        <f>(C75-C76)/C84</f>
        <v>0.14286176882026838</v>
      </c>
      <c r="D65" s="179">
        <f>(D75-D76)/D84</f>
        <v>4.7061870762855021E-2</v>
      </c>
      <c r="E65" s="179">
        <f>(E75-E76)/E84</f>
        <v>0.14286176882026838</v>
      </c>
      <c r="F65" s="179">
        <f>(F75-F76)/F84</f>
        <v>4.7061870762855021E-2</v>
      </c>
      <c r="G65" s="134" t="s">
        <v>55</v>
      </c>
      <c r="H65" s="135" t="s">
        <v>55</v>
      </c>
    </row>
    <row r="66" spans="1:8" s="4" customFormat="1" ht="56.25">
      <c r="A66" s="65" t="s">
        <v>71</v>
      </c>
      <c r="B66" s="30">
        <v>5032</v>
      </c>
      <c r="C66" s="179">
        <f>(C80+C79)/C84</f>
        <v>1.2266203823636081E-2</v>
      </c>
      <c r="D66" s="179">
        <f>(D80+D79)/D84</f>
        <v>1.609833554809793E-2</v>
      </c>
      <c r="E66" s="179">
        <f>(E80+E79)/E84</f>
        <v>1.2266203823636081E-2</v>
      </c>
      <c r="F66" s="179">
        <f>(F80+F79)/F84</f>
        <v>1.609833554809793E-2</v>
      </c>
      <c r="G66" s="134" t="s">
        <v>55</v>
      </c>
      <c r="H66" s="135" t="s">
        <v>55</v>
      </c>
    </row>
    <row r="67" spans="1:8" s="4" customFormat="1" ht="75">
      <c r="A67" s="21" t="s">
        <v>72</v>
      </c>
      <c r="B67" s="30">
        <v>5033</v>
      </c>
      <c r="C67" s="179">
        <v>0</v>
      </c>
      <c r="D67" s="179">
        <v>0</v>
      </c>
      <c r="E67" s="179">
        <v>0</v>
      </c>
      <c r="F67" s="179">
        <v>0</v>
      </c>
      <c r="G67" s="134" t="s">
        <v>55</v>
      </c>
      <c r="H67" s="135" t="s">
        <v>55</v>
      </c>
    </row>
    <row r="68" spans="1:8" s="4" customFormat="1" ht="75">
      <c r="A68" s="21" t="s">
        <v>73</v>
      </c>
      <c r="B68" s="17">
        <v>5034</v>
      </c>
      <c r="C68" s="179">
        <f>(C78*365)/C35</f>
        <v>0</v>
      </c>
      <c r="D68" s="179">
        <f t="shared" ref="D68:E68" si="2">(D78*365)/D35</f>
        <v>-1.0700813717889415E-2</v>
      </c>
      <c r="E68" s="179">
        <f t="shared" si="2"/>
        <v>0</v>
      </c>
      <c r="F68" s="179">
        <f t="shared" ref="F68" si="3">(F78*365)/F35</f>
        <v>-1.0700813717889415E-2</v>
      </c>
      <c r="G68" s="134" t="s">
        <v>55</v>
      </c>
      <c r="H68" s="136" t="s">
        <v>55</v>
      </c>
    </row>
    <row r="69" spans="1:8" s="4" customFormat="1" ht="75.75" thickBot="1">
      <c r="A69" s="127" t="s">
        <v>74</v>
      </c>
      <c r="B69" s="56">
        <v>5040</v>
      </c>
      <c r="C69" s="179">
        <f>(C87*365)/C36</f>
        <v>-0.75024807446959318</v>
      </c>
      <c r="D69" s="179">
        <f t="shared" ref="D69" si="4">(D87*365)/D36</f>
        <v>-0.76067666357316144</v>
      </c>
      <c r="E69" s="179">
        <f>(E87*365)/E36</f>
        <v>-0.50393563335131875</v>
      </c>
      <c r="F69" s="179">
        <f>(F87*365)/F36</f>
        <v>-0.76067666357316144</v>
      </c>
      <c r="G69" s="137" t="s">
        <v>55</v>
      </c>
      <c r="H69" s="138" t="s">
        <v>55</v>
      </c>
    </row>
    <row r="70" spans="1:8" s="4" customFormat="1" ht="30" customHeight="1" thickBot="1">
      <c r="A70" s="246" t="s">
        <v>75</v>
      </c>
      <c r="B70" s="247"/>
      <c r="C70" s="247"/>
      <c r="D70" s="247"/>
      <c r="E70" s="247"/>
      <c r="F70" s="247"/>
      <c r="G70" s="247"/>
      <c r="H70" s="248"/>
    </row>
    <row r="71" spans="1:8" s="4" customFormat="1" ht="20.100000000000001" customHeight="1">
      <c r="A71" s="66" t="s">
        <v>76</v>
      </c>
      <c r="B71" s="55">
        <v>6000</v>
      </c>
      <c r="C71" s="57">
        <v>261220</v>
      </c>
      <c r="D71" s="57">
        <v>293792</v>
      </c>
      <c r="E71" s="57">
        <v>261220</v>
      </c>
      <c r="F71" s="57">
        <v>293792</v>
      </c>
      <c r="G71" s="105">
        <f>D71-E71</f>
        <v>32572</v>
      </c>
      <c r="H71" s="113">
        <f>(D71/E71)*100</f>
        <v>112.46918306408391</v>
      </c>
    </row>
    <row r="72" spans="1:8" s="4" customFormat="1" ht="20.100000000000001" customHeight="1">
      <c r="A72" s="67" t="s">
        <v>77</v>
      </c>
      <c r="B72" s="29">
        <v>6001</v>
      </c>
      <c r="C72" s="28">
        <f>C73-C74</f>
        <v>203738</v>
      </c>
      <c r="D72" s="28">
        <f>D73-D74</f>
        <v>211920</v>
      </c>
      <c r="E72" s="28">
        <f>E73-E74</f>
        <v>203738</v>
      </c>
      <c r="F72" s="28">
        <f>F73-F74</f>
        <v>211920</v>
      </c>
      <c r="G72" s="106">
        <f>D72-E72</f>
        <v>8182</v>
      </c>
      <c r="H72" s="114">
        <f t="shared" ref="H72:H91" si="5">(D72/E72)*100</f>
        <v>104.01594204321236</v>
      </c>
    </row>
    <row r="73" spans="1:8" s="4" customFormat="1" ht="20.100000000000001" customHeight="1">
      <c r="A73" s="67" t="s">
        <v>78</v>
      </c>
      <c r="B73" s="29">
        <v>6002</v>
      </c>
      <c r="C73" s="25">
        <v>328006</v>
      </c>
      <c r="D73" s="25">
        <v>361991</v>
      </c>
      <c r="E73" s="25">
        <v>328006</v>
      </c>
      <c r="F73" s="25">
        <v>361991</v>
      </c>
      <c r="G73" s="106">
        <f t="shared" ref="G73:G91" si="6">D73-E73</f>
        <v>33985</v>
      </c>
      <c r="H73" s="114">
        <f t="shared" si="5"/>
        <v>110.36109095565325</v>
      </c>
    </row>
    <row r="74" spans="1:8" s="4" customFormat="1" ht="20.100000000000001" customHeight="1">
      <c r="A74" s="67" t="s">
        <v>79</v>
      </c>
      <c r="B74" s="29">
        <v>6003</v>
      </c>
      <c r="C74" s="25">
        <v>124268</v>
      </c>
      <c r="D74" s="25">
        <v>150071</v>
      </c>
      <c r="E74" s="25">
        <v>124268</v>
      </c>
      <c r="F74" s="25">
        <v>150071</v>
      </c>
      <c r="G74" s="106">
        <f t="shared" si="6"/>
        <v>25803</v>
      </c>
      <c r="H74" s="114">
        <f t="shared" si="5"/>
        <v>120.76399394856278</v>
      </c>
    </row>
    <row r="75" spans="1:8" s="4" customFormat="1" ht="20.100000000000001" customHeight="1">
      <c r="A75" s="65" t="s">
        <v>80</v>
      </c>
      <c r="B75" s="17">
        <v>6010</v>
      </c>
      <c r="C75" s="25">
        <v>22059</v>
      </c>
      <c r="D75" s="25">
        <v>26357</v>
      </c>
      <c r="E75" s="25">
        <v>22059</v>
      </c>
      <c r="F75" s="25">
        <v>26357</v>
      </c>
      <c r="G75" s="106">
        <f t="shared" si="6"/>
        <v>4298</v>
      </c>
      <c r="H75" s="114">
        <f t="shared" si="5"/>
        <v>119.48411079378032</v>
      </c>
    </row>
    <row r="76" spans="1:8" s="4" customFormat="1" ht="20.100000000000001" customHeight="1">
      <c r="A76" s="65" t="s">
        <v>81</v>
      </c>
      <c r="B76" s="17">
        <v>6011</v>
      </c>
      <c r="C76" s="25"/>
      <c r="D76" s="25">
        <v>17999</v>
      </c>
      <c r="E76" s="25"/>
      <c r="F76" s="25">
        <v>17999</v>
      </c>
      <c r="G76" s="106">
        <f t="shared" si="6"/>
        <v>17999</v>
      </c>
      <c r="H76" s="114"/>
    </row>
    <row r="77" spans="1:8" s="4" customFormat="1" ht="20.100000000000001" customHeight="1">
      <c r="A77" s="65" t="s">
        <v>82</v>
      </c>
      <c r="B77" s="17">
        <v>6012</v>
      </c>
      <c r="C77" s="25">
        <v>1377</v>
      </c>
      <c r="D77" s="25">
        <v>1718</v>
      </c>
      <c r="E77" s="25">
        <v>1377</v>
      </c>
      <c r="F77" s="25">
        <v>1718</v>
      </c>
      <c r="G77" s="106">
        <f t="shared" si="6"/>
        <v>341</v>
      </c>
      <c r="H77" s="114">
        <f t="shared" si="5"/>
        <v>124.76397966594047</v>
      </c>
    </row>
    <row r="78" spans="1:8" s="4" customFormat="1">
      <c r="A78" s="65" t="s">
        <v>83</v>
      </c>
      <c r="B78" s="17">
        <v>6013</v>
      </c>
      <c r="C78" s="25"/>
      <c r="D78" s="25">
        <v>9</v>
      </c>
      <c r="E78" s="25"/>
      <c r="F78" s="25">
        <v>9</v>
      </c>
      <c r="G78" s="106">
        <f t="shared" si="6"/>
        <v>9</v>
      </c>
      <c r="H78" s="114"/>
    </row>
    <row r="79" spans="1:8" s="4" customFormat="1" ht="20.100000000000001" customHeight="1">
      <c r="A79" s="65" t="s">
        <v>84</v>
      </c>
      <c r="B79" s="17">
        <v>6014</v>
      </c>
      <c r="C79" s="25"/>
      <c r="D79" s="25"/>
      <c r="E79" s="25"/>
      <c r="F79" s="25"/>
      <c r="G79" s="106">
        <f t="shared" si="6"/>
        <v>0</v>
      </c>
      <c r="H79" s="114"/>
    </row>
    <row r="80" spans="1:8" s="4" customFormat="1" ht="20.100000000000001" customHeight="1">
      <c r="A80" s="65" t="s">
        <v>85</v>
      </c>
      <c r="B80" s="17">
        <v>6015</v>
      </c>
      <c r="C80" s="25">
        <v>1894</v>
      </c>
      <c r="D80" s="25">
        <v>2859</v>
      </c>
      <c r="E80" s="25">
        <v>1894</v>
      </c>
      <c r="F80" s="25">
        <v>2859</v>
      </c>
      <c r="G80" s="106">
        <f t="shared" si="6"/>
        <v>965</v>
      </c>
      <c r="H80" s="114">
        <f t="shared" si="5"/>
        <v>150.95036958817317</v>
      </c>
    </row>
    <row r="81" spans="1:14" s="4" customFormat="1" ht="20.100000000000001" customHeight="1">
      <c r="A81" s="62" t="s">
        <v>86</v>
      </c>
      <c r="B81" s="149">
        <v>6020</v>
      </c>
      <c r="C81" s="32">
        <v>283279</v>
      </c>
      <c r="D81" s="32">
        <f>D82+D84+D91</f>
        <v>320149</v>
      </c>
      <c r="E81" s="32">
        <v>283279</v>
      </c>
      <c r="F81" s="32">
        <f>F82+F84+F91</f>
        <v>320149</v>
      </c>
      <c r="G81" s="107">
        <f t="shared" si="6"/>
        <v>36870</v>
      </c>
      <c r="H81" s="115">
        <f t="shared" si="5"/>
        <v>113.01543707793378</v>
      </c>
    </row>
    <row r="82" spans="1:14" s="4" customFormat="1" ht="20.100000000000001" customHeight="1">
      <c r="A82" s="65" t="s">
        <v>87</v>
      </c>
      <c r="B82" s="17">
        <v>6030</v>
      </c>
      <c r="C82" s="25">
        <v>36424</v>
      </c>
      <c r="D82" s="25">
        <v>55830</v>
      </c>
      <c r="E82" s="25">
        <v>36424</v>
      </c>
      <c r="F82" s="25">
        <v>55830</v>
      </c>
      <c r="G82" s="106">
        <f t="shared" si="6"/>
        <v>19406</v>
      </c>
      <c r="H82" s="114">
        <f t="shared" si="5"/>
        <v>153.2780584230178</v>
      </c>
    </row>
    <row r="83" spans="1:14" s="4" customFormat="1" ht="20.100000000000001" customHeight="1">
      <c r="A83" s="65" t="s">
        <v>88</v>
      </c>
      <c r="B83" s="17">
        <v>6031</v>
      </c>
      <c r="C83" s="25"/>
      <c r="D83" s="25"/>
      <c r="E83" s="25"/>
      <c r="F83" s="25"/>
      <c r="G83" s="106">
        <f t="shared" si="6"/>
        <v>0</v>
      </c>
      <c r="H83" s="114"/>
    </row>
    <row r="84" spans="1:14" s="4" customFormat="1" ht="20.100000000000001" customHeight="1">
      <c r="A84" s="65" t="s">
        <v>89</v>
      </c>
      <c r="B84" s="17">
        <v>6040</v>
      </c>
      <c r="C84" s="131">
        <v>154408</v>
      </c>
      <c r="D84" s="131">
        <v>177596</v>
      </c>
      <c r="E84" s="131">
        <v>154408</v>
      </c>
      <c r="F84" s="131">
        <v>177596</v>
      </c>
      <c r="G84" s="106">
        <f t="shared" si="6"/>
        <v>23188</v>
      </c>
      <c r="H84" s="114">
        <f t="shared" si="5"/>
        <v>115.01735661364695</v>
      </c>
      <c r="N84" s="176"/>
    </row>
    <row r="85" spans="1:14" s="4" customFormat="1" ht="20.100000000000001" customHeight="1">
      <c r="A85" s="65" t="s">
        <v>90</v>
      </c>
      <c r="B85" s="17">
        <v>6041</v>
      </c>
      <c r="C85" s="131"/>
      <c r="D85" s="131"/>
      <c r="E85" s="131"/>
      <c r="F85" s="131"/>
      <c r="G85" s="106">
        <f>D85-E85</f>
        <v>0</v>
      </c>
      <c r="H85" s="114"/>
    </row>
    <row r="86" spans="1:14" s="4" customFormat="1" ht="20.100000000000001" customHeight="1">
      <c r="A86" s="65" t="s">
        <v>91</v>
      </c>
      <c r="B86" s="17">
        <v>6042</v>
      </c>
      <c r="C86" s="131">
        <v>4435</v>
      </c>
      <c r="D86" s="131">
        <v>3894</v>
      </c>
      <c r="E86" s="131">
        <v>4435</v>
      </c>
      <c r="F86" s="131">
        <v>3894</v>
      </c>
      <c r="G86" s="106">
        <f>D86-E86</f>
        <v>-541</v>
      </c>
      <c r="H86" s="114">
        <f>(D86/E86)*100</f>
        <v>87.801578354002245</v>
      </c>
    </row>
    <row r="87" spans="1:14" s="4" customFormat="1" ht="20.100000000000001" customHeight="1">
      <c r="A87" s="65" t="s">
        <v>92</v>
      </c>
      <c r="B87" s="17">
        <v>6043</v>
      </c>
      <c r="C87" s="131">
        <v>87</v>
      </c>
      <c r="D87" s="131">
        <v>128</v>
      </c>
      <c r="E87" s="131">
        <v>87</v>
      </c>
      <c r="F87" s="131">
        <v>128</v>
      </c>
      <c r="G87" s="106">
        <f>D87-E87</f>
        <v>41</v>
      </c>
      <c r="H87" s="114">
        <f>(D87/E87)*100</f>
        <v>147.12643678160919</v>
      </c>
    </row>
    <row r="88" spans="1:14" s="4" customFormat="1" ht="20.100000000000001" customHeight="1">
      <c r="A88" s="62" t="s">
        <v>93</v>
      </c>
      <c r="B88" s="149">
        <v>6050</v>
      </c>
      <c r="C88" s="96">
        <f>C84+C82</f>
        <v>190832</v>
      </c>
      <c r="D88" s="96">
        <f>D84+D82</f>
        <v>233426</v>
      </c>
      <c r="E88" s="96">
        <f>E84+E82</f>
        <v>190832</v>
      </c>
      <c r="F88" s="96">
        <f>F84+F82</f>
        <v>233426</v>
      </c>
      <c r="G88" s="107">
        <f>D88-E88</f>
        <v>42594</v>
      </c>
      <c r="H88" s="115">
        <f>(D88/E88)*100</f>
        <v>122.32015594868786</v>
      </c>
    </row>
    <row r="89" spans="1:14" s="4" customFormat="1" ht="20.100000000000001" customHeight="1">
      <c r="A89" s="65" t="s">
        <v>94</v>
      </c>
      <c r="B89" s="17">
        <v>6060</v>
      </c>
      <c r="C89" s="25"/>
      <c r="D89" s="25"/>
      <c r="E89" s="25"/>
      <c r="F89" s="25"/>
      <c r="G89" s="106">
        <f t="shared" si="6"/>
        <v>0</v>
      </c>
      <c r="H89" s="114"/>
    </row>
    <row r="90" spans="1:14" s="4" customFormat="1">
      <c r="A90" s="65" t="s">
        <v>95</v>
      </c>
      <c r="B90" s="17">
        <v>6070</v>
      </c>
      <c r="C90" s="25"/>
      <c r="D90" s="25"/>
      <c r="E90" s="25"/>
      <c r="F90" s="25"/>
      <c r="G90" s="106">
        <f t="shared" si="6"/>
        <v>0</v>
      </c>
      <c r="H90" s="114"/>
    </row>
    <row r="91" spans="1:14" s="4" customFormat="1" ht="20.100000000000001" customHeight="1" thickBot="1">
      <c r="A91" s="68" t="s">
        <v>96</v>
      </c>
      <c r="B91" s="49">
        <v>6080</v>
      </c>
      <c r="C91" s="50">
        <v>92447</v>
      </c>
      <c r="D91" s="50">
        <v>86723</v>
      </c>
      <c r="E91" s="50">
        <v>92447</v>
      </c>
      <c r="F91" s="50">
        <v>86723</v>
      </c>
      <c r="G91" s="108">
        <f t="shared" si="6"/>
        <v>-5724</v>
      </c>
      <c r="H91" s="116">
        <f t="shared" si="5"/>
        <v>93.808344240483734</v>
      </c>
    </row>
    <row r="92" spans="1:14" s="4" customFormat="1" ht="24" customHeight="1" thickBot="1">
      <c r="A92" s="254" t="s">
        <v>97</v>
      </c>
      <c r="B92" s="255"/>
      <c r="C92" s="255"/>
      <c r="D92" s="255"/>
      <c r="E92" s="255"/>
      <c r="F92" s="255"/>
      <c r="G92" s="255"/>
      <c r="H92" s="256"/>
    </row>
    <row r="93" spans="1:14" s="4" customFormat="1" ht="19.5" customHeight="1">
      <c r="A93" s="69" t="s">
        <v>98</v>
      </c>
      <c r="B93" s="58">
        <v>7000</v>
      </c>
      <c r="C93" s="59"/>
      <c r="D93" s="59"/>
      <c r="E93" s="59"/>
      <c r="F93" s="154">
        <f>'IV кап.інв. V кред.'!C38</f>
        <v>0</v>
      </c>
      <c r="G93" s="101">
        <f>F93-E93</f>
        <v>0</v>
      </c>
      <c r="H93" s="110"/>
    </row>
    <row r="94" spans="1:14" s="4" customFormat="1" ht="20.100000000000001" customHeight="1">
      <c r="A94" s="62" t="s">
        <v>99</v>
      </c>
      <c r="B94" s="48" t="s">
        <v>100</v>
      </c>
      <c r="C94" s="154">
        <f>SUM(C95:C97)</f>
        <v>0</v>
      </c>
      <c r="D94" s="154">
        <f>SUM(D95:D97)</f>
        <v>0</v>
      </c>
      <c r="E94" s="154">
        <f>SUM(E95:E97)</f>
        <v>0</v>
      </c>
      <c r="F94" s="154">
        <f>SUM(F95:F97)</f>
        <v>0</v>
      </c>
      <c r="G94" s="107">
        <f>F94-E94</f>
        <v>0</v>
      </c>
      <c r="H94" s="115"/>
    </row>
    <row r="95" spans="1:14" s="4" customFormat="1" ht="20.100000000000001" customHeight="1">
      <c r="A95" s="65" t="s">
        <v>101</v>
      </c>
      <c r="B95" s="47" t="s">
        <v>102</v>
      </c>
      <c r="C95" s="22"/>
      <c r="D95" s="22"/>
      <c r="E95" s="22">
        <f>'IV кап.інв. V кред.'!E29</f>
        <v>0</v>
      </c>
      <c r="F95" s="22">
        <f>'IV кап.інв. V кред.'!F29</f>
        <v>0</v>
      </c>
      <c r="G95" s="106">
        <f t="shared" ref="G95:G102" si="7">F95-E95</f>
        <v>0</v>
      </c>
      <c r="H95" s="114"/>
    </row>
    <row r="96" spans="1:14" s="4" customFormat="1" ht="20.100000000000001" customHeight="1">
      <c r="A96" s="65" t="s">
        <v>103</v>
      </c>
      <c r="B96" s="47" t="s">
        <v>104</v>
      </c>
      <c r="C96" s="22"/>
      <c r="D96" s="22"/>
      <c r="E96" s="22">
        <f>'IV кап.інв. V кред.'!E32</f>
        <v>0</v>
      </c>
      <c r="F96" s="22">
        <f>'IV кап.інв. V кред.'!F32</f>
        <v>0</v>
      </c>
      <c r="G96" s="106">
        <f t="shared" si="7"/>
        <v>0</v>
      </c>
      <c r="H96" s="114"/>
    </row>
    <row r="97" spans="1:8" s="4" customFormat="1" ht="19.5" customHeight="1">
      <c r="A97" s="65" t="s">
        <v>105</v>
      </c>
      <c r="B97" s="47" t="s">
        <v>106</v>
      </c>
      <c r="C97" s="22"/>
      <c r="D97" s="22"/>
      <c r="E97" s="22">
        <f>'IV кап.інв. V кред.'!E35</f>
        <v>0</v>
      </c>
      <c r="F97" s="22">
        <f>'IV кап.інв. V кред.'!F35</f>
        <v>0</v>
      </c>
      <c r="G97" s="106">
        <f t="shared" si="7"/>
        <v>0</v>
      </c>
      <c r="H97" s="114"/>
    </row>
    <row r="98" spans="1:8" s="4" customFormat="1" ht="20.100000000000001" customHeight="1">
      <c r="A98" s="62" t="s">
        <v>107</v>
      </c>
      <c r="B98" s="48" t="s">
        <v>108</v>
      </c>
      <c r="C98" s="154">
        <f>SUM(C99:C101)</f>
        <v>0</v>
      </c>
      <c r="D98" s="154">
        <f>SUM(D99:D101)</f>
        <v>0</v>
      </c>
      <c r="E98" s="154">
        <f>SUM(E99:E101)</f>
        <v>0</v>
      </c>
      <c r="F98" s="154">
        <f>SUM(F99:F101)</f>
        <v>0</v>
      </c>
      <c r="G98" s="107">
        <f t="shared" si="7"/>
        <v>0</v>
      </c>
      <c r="H98" s="115"/>
    </row>
    <row r="99" spans="1:8" s="4" customFormat="1" ht="20.100000000000001" customHeight="1">
      <c r="A99" s="65" t="s">
        <v>101</v>
      </c>
      <c r="B99" s="47" t="s">
        <v>109</v>
      </c>
      <c r="C99" s="22"/>
      <c r="D99" s="22"/>
      <c r="E99" s="22">
        <f>'IV кап.інв. V кред.'!E33</f>
        <v>0</v>
      </c>
      <c r="F99" s="22">
        <f>'IV кап.інв. V кред.'!F33</f>
        <v>0</v>
      </c>
      <c r="G99" s="106">
        <f t="shared" si="7"/>
        <v>0</v>
      </c>
      <c r="H99" s="114"/>
    </row>
    <row r="100" spans="1:8" s="4" customFormat="1" ht="20.100000000000001" customHeight="1">
      <c r="A100" s="65" t="s">
        <v>103</v>
      </c>
      <c r="B100" s="47" t="s">
        <v>110</v>
      </c>
      <c r="C100" s="22"/>
      <c r="D100" s="22"/>
      <c r="E100" s="22">
        <f>'IV кап.інв. V кред.'!E34</f>
        <v>0</v>
      </c>
      <c r="F100" s="22">
        <f>'IV кап.інв. V кред.'!F34</f>
        <v>0</v>
      </c>
      <c r="G100" s="106">
        <f t="shared" si="7"/>
        <v>0</v>
      </c>
      <c r="H100" s="114"/>
    </row>
    <row r="101" spans="1:8" s="4" customFormat="1" ht="20.100000000000001" customHeight="1">
      <c r="A101" s="65" t="s">
        <v>105</v>
      </c>
      <c r="B101" s="47" t="s">
        <v>111</v>
      </c>
      <c r="C101" s="22"/>
      <c r="D101" s="22"/>
      <c r="E101" s="22">
        <f>'IV кап.інв. V кред.'!E35</f>
        <v>0</v>
      </c>
      <c r="F101" s="22">
        <f>'IV кап.інв. V кред.'!F35</f>
        <v>0</v>
      </c>
      <c r="G101" s="106">
        <f t="shared" si="7"/>
        <v>0</v>
      </c>
      <c r="H101" s="114"/>
    </row>
    <row r="102" spans="1:8" s="4" customFormat="1" ht="19.5" customHeight="1" thickBot="1">
      <c r="A102" s="70" t="s">
        <v>112</v>
      </c>
      <c r="B102" s="49">
        <v>7030</v>
      </c>
      <c r="C102" s="50"/>
      <c r="D102" s="50"/>
      <c r="E102" s="50"/>
      <c r="F102" s="119">
        <f>'IV кап.інв. V кред.'!R38</f>
        <v>0</v>
      </c>
      <c r="G102" s="108">
        <f t="shared" si="7"/>
        <v>0</v>
      </c>
      <c r="H102" s="116"/>
    </row>
    <row r="103" spans="1:8" s="4" customFormat="1" ht="27" customHeight="1" thickBot="1">
      <c r="A103" s="246" t="s">
        <v>113</v>
      </c>
      <c r="B103" s="247"/>
      <c r="C103" s="247"/>
      <c r="D103" s="247"/>
      <c r="E103" s="247"/>
      <c r="F103" s="247"/>
      <c r="G103" s="247"/>
      <c r="H103" s="248"/>
    </row>
    <row r="104" spans="1:8" s="4" customFormat="1" ht="63.75" customHeight="1">
      <c r="A104" s="71" t="s">
        <v>114</v>
      </c>
      <c r="B104" s="54" t="s">
        <v>115</v>
      </c>
      <c r="C104" s="101">
        <f>SUM(C105:C109)</f>
        <v>758</v>
      </c>
      <c r="D104" s="101">
        <f>SUM(D105:D109)</f>
        <v>859</v>
      </c>
      <c r="E104" s="101">
        <f>SUM(E105:E109)</f>
        <v>856</v>
      </c>
      <c r="F104" s="101">
        <f>SUM(F105:F109)</f>
        <v>859</v>
      </c>
      <c r="G104" s="101">
        <f>F104-E104</f>
        <v>3</v>
      </c>
      <c r="H104" s="110">
        <f>(F104/E104)*100</f>
        <v>100.35046728971963</v>
      </c>
    </row>
    <row r="105" spans="1:8" s="4" customFormat="1" ht="18.75" customHeight="1">
      <c r="A105" s="65" t="s">
        <v>116</v>
      </c>
      <c r="B105" s="31" t="s">
        <v>117</v>
      </c>
      <c r="C105" s="99"/>
      <c r="D105" s="99"/>
      <c r="E105" s="99"/>
      <c r="F105" s="99"/>
      <c r="G105" s="106">
        <f t="shared" ref="G105:G124" si="8">F105-E105</f>
        <v>0</v>
      </c>
      <c r="H105" s="114"/>
    </row>
    <row r="106" spans="1:8" s="4" customFormat="1" ht="18.75" customHeight="1">
      <c r="A106" s="65" t="s">
        <v>118</v>
      </c>
      <c r="B106" s="31" t="s">
        <v>119</v>
      </c>
      <c r="C106" s="99"/>
      <c r="D106" s="99"/>
      <c r="E106" s="99"/>
      <c r="F106" s="99"/>
      <c r="G106" s="106">
        <f t="shared" si="8"/>
        <v>0</v>
      </c>
      <c r="H106" s="114"/>
    </row>
    <row r="107" spans="1:8" s="4" customFormat="1">
      <c r="A107" s="63" t="s">
        <v>120</v>
      </c>
      <c r="B107" s="31" t="s">
        <v>121</v>
      </c>
      <c r="C107" s="99">
        <v>1</v>
      </c>
      <c r="D107" s="99">
        <v>1</v>
      </c>
      <c r="E107" s="99">
        <v>1</v>
      </c>
      <c r="F107" s="99">
        <v>1</v>
      </c>
      <c r="G107" s="106">
        <f t="shared" si="8"/>
        <v>0</v>
      </c>
      <c r="H107" s="114">
        <f t="shared" ref="H107:H124" si="9">(F107/E107)*100</f>
        <v>100</v>
      </c>
    </row>
    <row r="108" spans="1:8" s="4" customFormat="1">
      <c r="A108" s="63" t="s">
        <v>122</v>
      </c>
      <c r="B108" s="31" t="s">
        <v>123</v>
      </c>
      <c r="C108" s="99">
        <v>48</v>
      </c>
      <c r="D108" s="99">
        <v>51</v>
      </c>
      <c r="E108" s="99">
        <v>51</v>
      </c>
      <c r="F108" s="99">
        <v>51</v>
      </c>
      <c r="G108" s="106">
        <f t="shared" si="8"/>
        <v>0</v>
      </c>
      <c r="H108" s="114">
        <f t="shared" si="9"/>
        <v>100</v>
      </c>
    </row>
    <row r="109" spans="1:8" s="4" customFormat="1">
      <c r="A109" s="63" t="s">
        <v>124</v>
      </c>
      <c r="B109" s="31" t="s">
        <v>125</v>
      </c>
      <c r="C109" s="99">
        <v>709</v>
      </c>
      <c r="D109" s="99">
        <v>807</v>
      </c>
      <c r="E109" s="99">
        <v>804</v>
      </c>
      <c r="F109" s="99">
        <v>807</v>
      </c>
      <c r="G109" s="106">
        <f t="shared" si="8"/>
        <v>3</v>
      </c>
      <c r="H109" s="114">
        <f t="shared" si="9"/>
        <v>100.37313432835822</v>
      </c>
    </row>
    <row r="110" spans="1:8" s="4" customFormat="1" ht="20.100000000000001" customHeight="1">
      <c r="A110" s="62" t="s">
        <v>126</v>
      </c>
      <c r="B110" s="46" t="s">
        <v>127</v>
      </c>
      <c r="C110" s="143">
        <f>SUM(C111:C115)</f>
        <v>139858</v>
      </c>
      <c r="D110" s="143">
        <f>SUM(D111:D115)</f>
        <v>170163</v>
      </c>
      <c r="E110" s="143">
        <f>SUM(E111:E115)</f>
        <v>172268</v>
      </c>
      <c r="F110" s="143">
        <f>SUM(F111:F115)</f>
        <v>170163</v>
      </c>
      <c r="G110" s="107">
        <f t="shared" si="8"/>
        <v>-2105</v>
      </c>
      <c r="H110" s="115">
        <f t="shared" si="9"/>
        <v>98.778066733229622</v>
      </c>
    </row>
    <row r="111" spans="1:8" s="4" customFormat="1" ht="20.100000000000001" customHeight="1">
      <c r="A111" s="65" t="s">
        <v>116</v>
      </c>
      <c r="B111" s="31" t="s">
        <v>128</v>
      </c>
      <c r="C111" s="99"/>
      <c r="D111" s="99"/>
      <c r="E111" s="99"/>
      <c r="F111" s="99"/>
      <c r="G111" s="106">
        <f t="shared" si="8"/>
        <v>0</v>
      </c>
      <c r="H111" s="114"/>
    </row>
    <row r="112" spans="1:8" s="4" customFormat="1" ht="20.100000000000001" customHeight="1">
      <c r="A112" s="65" t="s">
        <v>118</v>
      </c>
      <c r="B112" s="31" t="s">
        <v>129</v>
      </c>
      <c r="C112" s="99"/>
      <c r="D112" s="99"/>
      <c r="E112" s="99"/>
      <c r="F112" s="99"/>
      <c r="G112" s="106">
        <f t="shared" si="8"/>
        <v>0</v>
      </c>
      <c r="H112" s="114"/>
    </row>
    <row r="113" spans="1:9" s="4" customFormat="1" ht="20.100000000000001" customHeight="1">
      <c r="A113" s="65" t="s">
        <v>120</v>
      </c>
      <c r="B113" s="31" t="s">
        <v>130</v>
      </c>
      <c r="C113" s="99">
        <v>728</v>
      </c>
      <c r="D113" s="99">
        <v>583</v>
      </c>
      <c r="E113" s="99">
        <v>832</v>
      </c>
      <c r="F113" s="99">
        <v>583</v>
      </c>
      <c r="G113" s="106">
        <f t="shared" si="8"/>
        <v>-249</v>
      </c>
      <c r="H113" s="114">
        <f t="shared" si="9"/>
        <v>70.072115384615387</v>
      </c>
    </row>
    <row r="114" spans="1:9" s="4" customFormat="1" ht="20.100000000000001" customHeight="1">
      <c r="A114" s="65" t="s">
        <v>122</v>
      </c>
      <c r="B114" s="31" t="s">
        <v>131</v>
      </c>
      <c r="C114" s="99">
        <v>11962</v>
      </c>
      <c r="D114" s="99">
        <v>13881</v>
      </c>
      <c r="E114" s="99">
        <v>15715</v>
      </c>
      <c r="F114" s="99">
        <v>13881</v>
      </c>
      <c r="G114" s="106">
        <f t="shared" si="8"/>
        <v>-1834</v>
      </c>
      <c r="H114" s="114">
        <f t="shared" si="9"/>
        <v>88.329621380846319</v>
      </c>
    </row>
    <row r="115" spans="1:9" s="4" customFormat="1" ht="20.100000000000001" customHeight="1">
      <c r="A115" s="65" t="s">
        <v>124</v>
      </c>
      <c r="B115" s="31" t="s">
        <v>132</v>
      </c>
      <c r="C115" s="99">
        <v>127168</v>
      </c>
      <c r="D115" s="99">
        <v>155699</v>
      </c>
      <c r="E115" s="99">
        <v>155721</v>
      </c>
      <c r="F115" s="99">
        <v>155699</v>
      </c>
      <c r="G115" s="106">
        <f t="shared" si="8"/>
        <v>-22</v>
      </c>
      <c r="H115" s="114">
        <f t="shared" si="9"/>
        <v>99.985872168814737</v>
      </c>
    </row>
    <row r="116" spans="1:9" s="4" customFormat="1" ht="43.5" customHeight="1">
      <c r="A116" s="62" t="s">
        <v>133</v>
      </c>
      <c r="B116" s="46" t="s">
        <v>134</v>
      </c>
      <c r="C116" s="139">
        <f>C110/C104/12*1000</f>
        <v>15375.769569041337</v>
      </c>
      <c r="D116" s="139">
        <f>D110/D104/12*1000</f>
        <v>16507.857974388822</v>
      </c>
      <c r="E116" s="102">
        <v>16771</v>
      </c>
      <c r="F116" s="139">
        <f>F110/F104/12*1000</f>
        <v>16507.857974388822</v>
      </c>
      <c r="G116" s="107">
        <f t="shared" si="8"/>
        <v>-263.14202561117781</v>
      </c>
      <c r="H116" s="115">
        <f t="shared" si="9"/>
        <v>98.430969974293859</v>
      </c>
    </row>
    <row r="117" spans="1:9" s="4" customFormat="1" ht="20.100000000000001" customHeight="1">
      <c r="A117" s="65" t="s">
        <v>135</v>
      </c>
      <c r="B117" s="31" t="s">
        <v>136</v>
      </c>
      <c r="C117" s="128"/>
      <c r="D117" s="128"/>
      <c r="E117" s="128"/>
      <c r="F117" s="128"/>
      <c r="G117" s="106"/>
      <c r="H117" s="114"/>
    </row>
    <row r="118" spans="1:9" s="4" customFormat="1" ht="20.100000000000001" customHeight="1">
      <c r="A118" s="65" t="s">
        <v>137</v>
      </c>
      <c r="B118" s="31" t="s">
        <v>138</v>
      </c>
      <c r="C118" s="128"/>
      <c r="D118" s="128"/>
      <c r="E118" s="128"/>
      <c r="F118" s="128"/>
      <c r="G118" s="106"/>
      <c r="H118" s="114"/>
    </row>
    <row r="119" spans="1:9" s="4" customFormat="1" ht="20.100000000000001" customHeight="1">
      <c r="A119" s="63" t="s">
        <v>120</v>
      </c>
      <c r="B119" s="31" t="s">
        <v>139</v>
      </c>
      <c r="C119" s="128">
        <f>SUM(C120:C122)</f>
        <v>60666.7</v>
      </c>
      <c r="D119" s="128">
        <f>SUM(D120:D122)</f>
        <v>48583.600000000006</v>
      </c>
      <c r="E119" s="128">
        <f>SUM(E120:E122)</f>
        <v>69333</v>
      </c>
      <c r="F119" s="128">
        <f>SUM(F120:F122)</f>
        <v>48583.600000000006</v>
      </c>
      <c r="G119" s="106">
        <f t="shared" si="8"/>
        <v>-20749.399999999994</v>
      </c>
      <c r="H119" s="114">
        <f t="shared" si="9"/>
        <v>70.072836888638903</v>
      </c>
    </row>
    <row r="120" spans="1:9" s="87" customFormat="1" ht="20.100000000000001" customHeight="1">
      <c r="A120" s="85" t="s">
        <v>140</v>
      </c>
      <c r="B120" s="86" t="s">
        <v>141</v>
      </c>
      <c r="C120" s="100">
        <v>14217.9</v>
      </c>
      <c r="D120" s="100">
        <v>20583.3</v>
      </c>
      <c r="E120" s="100">
        <v>21735</v>
      </c>
      <c r="F120" s="100">
        <v>20583.3</v>
      </c>
      <c r="G120" s="106">
        <f>F120-E120</f>
        <v>-1151.7000000000007</v>
      </c>
      <c r="H120" s="114">
        <f>(F120/E120)*100</f>
        <v>94.701173222912345</v>
      </c>
    </row>
    <row r="121" spans="1:9" s="87" customFormat="1" ht="20.100000000000001" customHeight="1">
      <c r="A121" s="85" t="s">
        <v>142</v>
      </c>
      <c r="B121" s="86" t="s">
        <v>143</v>
      </c>
      <c r="C121" s="100">
        <v>17775.2</v>
      </c>
      <c r="D121" s="100">
        <v>21735</v>
      </c>
      <c r="E121" s="100">
        <v>21735</v>
      </c>
      <c r="F121" s="100">
        <v>21735</v>
      </c>
      <c r="G121" s="106">
        <f>F121-E121</f>
        <v>0</v>
      </c>
      <c r="H121" s="114">
        <f>(F121/E121)*100</f>
        <v>100</v>
      </c>
    </row>
    <row r="122" spans="1:9" s="87" customFormat="1" ht="20.100000000000001" customHeight="1">
      <c r="A122" s="85" t="s">
        <v>144</v>
      </c>
      <c r="B122" s="86" t="s">
        <v>145</v>
      </c>
      <c r="C122" s="100">
        <v>28673.599999999999</v>
      </c>
      <c r="D122" s="100">
        <v>6265.3</v>
      </c>
      <c r="E122" s="100">
        <v>25863</v>
      </c>
      <c r="F122" s="100">
        <v>6265.3</v>
      </c>
      <c r="G122" s="106">
        <f>F122-E122</f>
        <v>-19597.7</v>
      </c>
      <c r="H122" s="114">
        <f>(F122/E122)*100</f>
        <v>24.224954568302209</v>
      </c>
    </row>
    <row r="123" spans="1:9" s="4" customFormat="1" ht="20.100000000000001" customHeight="1">
      <c r="A123" s="63" t="s">
        <v>146</v>
      </c>
      <c r="B123" s="31" t="s">
        <v>147</v>
      </c>
      <c r="C123" s="239">
        <f>C114/C108/12*1000</f>
        <v>20767.361111111109</v>
      </c>
      <c r="D123" s="239">
        <f>D114/D108/12*1000</f>
        <v>22681.372549019608</v>
      </c>
      <c r="E123" s="239">
        <v>25678</v>
      </c>
      <c r="F123" s="239">
        <f>F114/F108/12*1000</f>
        <v>22681.372549019608</v>
      </c>
      <c r="G123" s="106">
        <f t="shared" si="8"/>
        <v>-2996.6274509803916</v>
      </c>
      <c r="H123" s="114">
        <f t="shared" si="9"/>
        <v>88.329981108418139</v>
      </c>
    </row>
    <row r="124" spans="1:9" s="4" customFormat="1" ht="20.100000000000001" customHeight="1" thickBot="1">
      <c r="A124" s="72" t="s">
        <v>148</v>
      </c>
      <c r="B124" s="51" t="s">
        <v>149</v>
      </c>
      <c r="C124" s="238">
        <f>C115/C109/12*1000</f>
        <v>14946.873530794546</v>
      </c>
      <c r="D124" s="240">
        <f>D115/D109/12*1000</f>
        <v>16077.963651383727</v>
      </c>
      <c r="E124" s="240">
        <v>16140</v>
      </c>
      <c r="F124" s="240">
        <f>F115/F109/12*1000</f>
        <v>16077.963651383727</v>
      </c>
      <c r="G124" s="109">
        <f t="shared" si="8"/>
        <v>-62.036348616273244</v>
      </c>
      <c r="H124" s="117">
        <f t="shared" si="9"/>
        <v>99.615636006094959</v>
      </c>
    </row>
    <row r="125" spans="1:9" s="4" customFormat="1" ht="20.100000000000001" customHeight="1">
      <c r="A125" s="253" t="s">
        <v>150</v>
      </c>
      <c r="B125" s="253"/>
      <c r="C125" s="253"/>
      <c r="D125" s="253"/>
      <c r="E125" s="253"/>
      <c r="F125" s="253"/>
      <c r="G125" s="253"/>
      <c r="H125" s="253"/>
    </row>
    <row r="126" spans="1:9" s="4" customFormat="1" ht="20.100000000000001" customHeight="1">
      <c r="A126" s="147"/>
      <c r="B126" s="40"/>
      <c r="C126" s="41"/>
      <c r="D126" s="41"/>
      <c r="E126" s="42"/>
      <c r="F126" s="42"/>
      <c r="G126" s="42"/>
      <c r="H126" s="43"/>
    </row>
    <row r="127" spans="1:9">
      <c r="A127" s="18"/>
      <c r="G127" s="242" t="s">
        <v>419</v>
      </c>
      <c r="H127" s="242"/>
      <c r="I127" s="242"/>
    </row>
    <row r="128" spans="1:9" ht="18.75" customHeight="1">
      <c r="A128" s="147" t="s">
        <v>431</v>
      </c>
      <c r="B128" s="1"/>
      <c r="C128" s="252" t="s">
        <v>151</v>
      </c>
      <c r="D128" s="252"/>
      <c r="E128" s="252"/>
      <c r="F128" s="252"/>
      <c r="G128" s="242" t="s">
        <v>152</v>
      </c>
      <c r="H128" s="242"/>
      <c r="I128" s="242"/>
    </row>
    <row r="129" spans="1:9" ht="20.100000000000001" customHeight="1">
      <c r="A129" s="11" t="s">
        <v>153</v>
      </c>
      <c r="B129" s="2"/>
      <c r="C129" s="242" t="s">
        <v>154</v>
      </c>
      <c r="D129" s="242"/>
      <c r="E129" s="242"/>
      <c r="F129" s="242"/>
      <c r="G129" s="242"/>
      <c r="H129" s="242"/>
      <c r="I129" s="242"/>
    </row>
    <row r="130" spans="1:9">
      <c r="A130" s="18"/>
    </row>
    <row r="131" spans="1:9">
      <c r="A131" s="18"/>
    </row>
    <row r="132" spans="1:9">
      <c r="A132" s="18"/>
    </row>
    <row r="133" spans="1:9">
      <c r="A133" s="18"/>
    </row>
    <row r="134" spans="1:9">
      <c r="A134" s="18"/>
    </row>
    <row r="135" spans="1:9">
      <c r="A135" s="18"/>
    </row>
    <row r="136" spans="1:9">
      <c r="A136" s="18"/>
    </row>
    <row r="137" spans="1:9">
      <c r="A137" s="18"/>
    </row>
    <row r="138" spans="1:9">
      <c r="A138" s="18"/>
    </row>
    <row r="139" spans="1:9">
      <c r="A139" s="18"/>
    </row>
    <row r="140" spans="1:9">
      <c r="A140" s="18"/>
    </row>
    <row r="141" spans="1:9">
      <c r="A141" s="18"/>
    </row>
    <row r="142" spans="1:9">
      <c r="A142" s="18"/>
    </row>
    <row r="143" spans="1:9">
      <c r="A143" s="18"/>
    </row>
    <row r="144" spans="1:9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  <row r="284" spans="1:1">
      <c r="A284" s="18"/>
    </row>
    <row r="285" spans="1:1">
      <c r="A285" s="18"/>
    </row>
    <row r="286" spans="1:1">
      <c r="A286" s="18"/>
    </row>
    <row r="287" spans="1:1">
      <c r="A287" s="18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  <row r="312" spans="1:1">
      <c r="A312" s="15"/>
    </row>
    <row r="313" spans="1:1">
      <c r="A313" s="15"/>
    </row>
    <row r="314" spans="1:1">
      <c r="A314" s="15"/>
    </row>
    <row r="315" spans="1:1">
      <c r="A315" s="15"/>
    </row>
    <row r="316" spans="1:1">
      <c r="A316" s="15"/>
    </row>
    <row r="317" spans="1:1">
      <c r="A317" s="15"/>
    </row>
    <row r="318" spans="1:1">
      <c r="A318" s="15"/>
    </row>
    <row r="319" spans="1:1">
      <c r="A319" s="15"/>
    </row>
    <row r="320" spans="1:1">
      <c r="A320" s="15"/>
    </row>
    <row r="321" spans="1:1">
      <c r="A321" s="15"/>
    </row>
    <row r="322" spans="1:1">
      <c r="A322" s="15"/>
    </row>
    <row r="323" spans="1:1">
      <c r="A323" s="15"/>
    </row>
    <row r="324" spans="1:1">
      <c r="A324" s="15"/>
    </row>
    <row r="325" spans="1:1">
      <c r="A325" s="15"/>
    </row>
    <row r="326" spans="1:1">
      <c r="A326" s="15"/>
    </row>
    <row r="327" spans="1:1">
      <c r="A327" s="15"/>
    </row>
    <row r="328" spans="1:1">
      <c r="A328" s="15"/>
    </row>
    <row r="329" spans="1:1">
      <c r="A329" s="15"/>
    </row>
    <row r="330" spans="1:1">
      <c r="A330" s="15"/>
    </row>
    <row r="331" spans="1:1">
      <c r="A331" s="15"/>
    </row>
    <row r="332" spans="1:1">
      <c r="A332" s="15"/>
    </row>
    <row r="333" spans="1:1">
      <c r="A333" s="15"/>
    </row>
    <row r="334" spans="1:1">
      <c r="A334" s="15"/>
    </row>
    <row r="335" spans="1:1">
      <c r="A335" s="15"/>
    </row>
    <row r="336" spans="1:1">
      <c r="A336" s="15"/>
    </row>
    <row r="337" spans="1:1">
      <c r="A337" s="15"/>
    </row>
    <row r="338" spans="1:1">
      <c r="A338" s="15"/>
    </row>
    <row r="339" spans="1:1">
      <c r="A339" s="15"/>
    </row>
    <row r="340" spans="1:1">
      <c r="A340" s="15"/>
    </row>
    <row r="341" spans="1:1">
      <c r="A341" s="15"/>
    </row>
    <row r="342" spans="1:1">
      <c r="A342" s="15"/>
    </row>
    <row r="343" spans="1:1">
      <c r="A343" s="15"/>
    </row>
    <row r="344" spans="1:1">
      <c r="A344" s="15"/>
    </row>
    <row r="345" spans="1:1">
      <c r="A345" s="15"/>
    </row>
    <row r="346" spans="1:1">
      <c r="A346" s="15"/>
    </row>
    <row r="347" spans="1:1">
      <c r="A347" s="15"/>
    </row>
    <row r="348" spans="1:1">
      <c r="A348" s="15"/>
    </row>
    <row r="349" spans="1:1">
      <c r="A349" s="15"/>
    </row>
    <row r="350" spans="1:1">
      <c r="A350" s="15"/>
    </row>
    <row r="351" spans="1:1">
      <c r="A351" s="15"/>
    </row>
    <row r="352" spans="1:1">
      <c r="A352" s="15"/>
    </row>
    <row r="353" spans="1:1">
      <c r="A353" s="15"/>
    </row>
    <row r="354" spans="1:1">
      <c r="A354" s="15"/>
    </row>
    <row r="355" spans="1:1">
      <c r="A355" s="15"/>
    </row>
    <row r="356" spans="1:1">
      <c r="A356" s="15"/>
    </row>
    <row r="357" spans="1:1">
      <c r="A357" s="15"/>
    </row>
    <row r="358" spans="1:1">
      <c r="A358" s="15"/>
    </row>
    <row r="359" spans="1:1">
      <c r="A359" s="15"/>
    </row>
    <row r="360" spans="1:1">
      <c r="A360" s="15"/>
    </row>
    <row r="361" spans="1:1">
      <c r="A361" s="15"/>
    </row>
    <row r="362" spans="1:1">
      <c r="A362" s="15"/>
    </row>
    <row r="363" spans="1:1">
      <c r="A363" s="15"/>
    </row>
    <row r="364" spans="1:1">
      <c r="A364" s="15"/>
    </row>
    <row r="365" spans="1:1">
      <c r="A365" s="15"/>
    </row>
    <row r="366" spans="1:1">
      <c r="A366" s="15"/>
    </row>
    <row r="367" spans="1:1">
      <c r="A367" s="15"/>
    </row>
    <row r="368" spans="1:1">
      <c r="A368" s="15"/>
    </row>
    <row r="369" spans="1:1">
      <c r="A369" s="15"/>
    </row>
    <row r="370" spans="1:1">
      <c r="A370" s="15"/>
    </row>
    <row r="371" spans="1:1">
      <c r="A371" s="15"/>
    </row>
    <row r="372" spans="1:1">
      <c r="A372" s="15"/>
    </row>
    <row r="373" spans="1:1">
      <c r="A373" s="15"/>
    </row>
    <row r="374" spans="1:1">
      <c r="A374" s="15"/>
    </row>
    <row r="375" spans="1:1">
      <c r="A375" s="15"/>
    </row>
    <row r="376" spans="1:1">
      <c r="A376" s="15"/>
    </row>
    <row r="377" spans="1:1">
      <c r="A377" s="15"/>
    </row>
    <row r="378" spans="1:1">
      <c r="A378" s="15"/>
    </row>
    <row r="379" spans="1:1">
      <c r="A379" s="15"/>
    </row>
    <row r="380" spans="1:1">
      <c r="A380" s="15"/>
    </row>
    <row r="381" spans="1:1">
      <c r="A381" s="15"/>
    </row>
    <row r="382" spans="1:1">
      <c r="A382" s="15"/>
    </row>
    <row r="383" spans="1:1">
      <c r="A383" s="15"/>
    </row>
    <row r="384" spans="1:1">
      <c r="A384" s="15"/>
    </row>
    <row r="385" spans="1:1">
      <c r="A385" s="15"/>
    </row>
    <row r="386" spans="1:1">
      <c r="A386" s="15"/>
    </row>
    <row r="387" spans="1:1">
      <c r="A387" s="15"/>
    </row>
    <row r="388" spans="1:1">
      <c r="A388" s="15"/>
    </row>
    <row r="389" spans="1:1">
      <c r="A389" s="15"/>
    </row>
    <row r="390" spans="1:1">
      <c r="A390" s="15"/>
    </row>
    <row r="391" spans="1:1">
      <c r="A391" s="15"/>
    </row>
    <row r="392" spans="1:1">
      <c r="A392" s="15"/>
    </row>
    <row r="393" spans="1:1">
      <c r="A393" s="15"/>
    </row>
    <row r="394" spans="1:1">
      <c r="A394" s="15"/>
    </row>
    <row r="395" spans="1:1">
      <c r="A395" s="15"/>
    </row>
    <row r="396" spans="1:1">
      <c r="A396" s="15"/>
    </row>
    <row r="397" spans="1:1">
      <c r="A397" s="15"/>
    </row>
    <row r="398" spans="1:1">
      <c r="A398" s="15"/>
    </row>
    <row r="399" spans="1:1">
      <c r="A399" s="15"/>
    </row>
    <row r="400" spans="1:1">
      <c r="A400" s="15"/>
    </row>
    <row r="401" spans="1:1">
      <c r="A401" s="15"/>
    </row>
    <row r="402" spans="1:1">
      <c r="A402" s="15"/>
    </row>
    <row r="403" spans="1:1">
      <c r="A403" s="15"/>
    </row>
    <row r="404" spans="1:1">
      <c r="A404" s="15"/>
    </row>
    <row r="405" spans="1:1">
      <c r="A405" s="15"/>
    </row>
    <row r="406" spans="1:1">
      <c r="A406" s="15"/>
    </row>
    <row r="407" spans="1:1">
      <c r="A407" s="15"/>
    </row>
    <row r="408" spans="1:1">
      <c r="A408" s="15"/>
    </row>
    <row r="409" spans="1:1">
      <c r="A409" s="15"/>
    </row>
    <row r="410" spans="1:1">
      <c r="A410" s="15"/>
    </row>
    <row r="411" spans="1:1">
      <c r="A411" s="15"/>
    </row>
    <row r="412" spans="1:1">
      <c r="A412" s="15"/>
    </row>
    <row r="413" spans="1:1">
      <c r="A413" s="15"/>
    </row>
    <row r="414" spans="1:1">
      <c r="A414" s="15"/>
    </row>
    <row r="415" spans="1:1">
      <c r="A415" s="15"/>
    </row>
    <row r="416" spans="1:1">
      <c r="A416" s="15"/>
    </row>
    <row r="417" spans="1:1">
      <c r="A417" s="15"/>
    </row>
    <row r="418" spans="1:1">
      <c r="A418" s="15"/>
    </row>
    <row r="419" spans="1:1">
      <c r="A419" s="15"/>
    </row>
    <row r="420" spans="1:1">
      <c r="A420" s="15"/>
    </row>
    <row r="421" spans="1:1">
      <c r="A421" s="15"/>
    </row>
    <row r="422" spans="1:1">
      <c r="A422" s="15"/>
    </row>
    <row r="423" spans="1:1">
      <c r="A423" s="15"/>
    </row>
    <row r="424" spans="1:1">
      <c r="A424" s="15"/>
    </row>
    <row r="425" spans="1:1">
      <c r="A425" s="15"/>
    </row>
    <row r="426" spans="1:1">
      <c r="A426" s="15"/>
    </row>
    <row r="427" spans="1:1">
      <c r="A427" s="15"/>
    </row>
    <row r="428" spans="1:1">
      <c r="A428" s="15"/>
    </row>
    <row r="429" spans="1:1">
      <c r="A429" s="15"/>
    </row>
    <row r="430" spans="1:1">
      <c r="A430" s="15"/>
    </row>
    <row r="431" spans="1:1">
      <c r="A431" s="15"/>
    </row>
    <row r="432" spans="1:1">
      <c r="A432" s="15"/>
    </row>
    <row r="433" spans="1:1">
      <c r="A433" s="15"/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mergeCells count="37">
    <mergeCell ref="A39:H39"/>
    <mergeCell ref="A33:H33"/>
    <mergeCell ref="A26:H26"/>
    <mergeCell ref="E30:H30"/>
    <mergeCell ref="A46:H46"/>
    <mergeCell ref="A28:H28"/>
    <mergeCell ref="B30:B31"/>
    <mergeCell ref="A25:H25"/>
    <mergeCell ref="A30:A31"/>
    <mergeCell ref="B18:H18"/>
    <mergeCell ref="F19:G19"/>
    <mergeCell ref="B19:E19"/>
    <mergeCell ref="B20:E20"/>
    <mergeCell ref="C30:D30"/>
    <mergeCell ref="A23:H23"/>
    <mergeCell ref="F20:G20"/>
    <mergeCell ref="E9:F9"/>
    <mergeCell ref="G9:H9"/>
    <mergeCell ref="B10:D10"/>
    <mergeCell ref="B11:D11"/>
    <mergeCell ref="B12:D12"/>
    <mergeCell ref="G127:I127"/>
    <mergeCell ref="B13:D13"/>
    <mergeCell ref="G129:I129"/>
    <mergeCell ref="A103:H103"/>
    <mergeCell ref="A48:H48"/>
    <mergeCell ref="C128:F128"/>
    <mergeCell ref="C129:F129"/>
    <mergeCell ref="A70:H70"/>
    <mergeCell ref="G128:I128"/>
    <mergeCell ref="A125:H125"/>
    <mergeCell ref="A92:H92"/>
    <mergeCell ref="B14:H14"/>
    <mergeCell ref="B15:H15"/>
    <mergeCell ref="A24:H24"/>
    <mergeCell ref="B16:H16"/>
    <mergeCell ref="B17:H17"/>
  </mergeCells>
  <phoneticPr fontId="3" type="noConversion"/>
  <pageMargins left="0.78740157480314965" right="0.39370078740157483" top="0.78740157480314965" bottom="0.78740157480314965" header="0.31496062992125984" footer="0.19685039370078741"/>
  <pageSetup paperSize="9" scale="37" fitToHeight="3" orientation="landscape" r:id="rId1"/>
  <headerFooter differentFirst="1" alignWithMargins="0">
    <oddHeader>&amp;R&amp;"Times New Roman,звичайний"&amp;14Продовження додатка 3</oddHeader>
  </headerFooter>
  <rowBreaks count="3" manualBreakCount="3">
    <brk id="45" max="8" man="1"/>
    <brk id="62" max="8" man="1"/>
    <brk id="102" max="8" man="1"/>
  </rowBreaks>
  <ignoredErrors>
    <ignoredError sqref="H10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N338"/>
  <sheetViews>
    <sheetView tabSelected="1" topLeftCell="A55" zoomScale="60" zoomScaleNormal="60" zoomScaleSheetLayoutView="50" workbookViewId="0">
      <selection activeCell="I68" sqref="I68:N68"/>
    </sheetView>
  </sheetViews>
  <sheetFormatPr defaultRowHeight="18.75"/>
  <cols>
    <col min="1" max="1" width="84.7109375" style="2" customWidth="1"/>
    <col min="2" max="2" width="14" style="3" customWidth="1"/>
    <col min="3" max="9" width="16.7109375" style="3" customWidth="1"/>
    <col min="10" max="14" width="16.7109375" style="2" customWidth="1"/>
    <col min="15" max="16384" width="9.140625" style="2"/>
  </cols>
  <sheetData>
    <row r="1" spans="1:14">
      <c r="A1" s="257" t="s">
        <v>155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6.5" customHeight="1">
      <c r="A2" s="257" t="s">
        <v>441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4" ht="16.5" customHeight="1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>
      <c r="A4" s="288" t="s">
        <v>156</v>
      </c>
      <c r="B4" s="288"/>
      <c r="C4" s="288"/>
      <c r="D4" s="288"/>
      <c r="E4" s="288"/>
      <c r="F4" s="288"/>
      <c r="G4" s="288"/>
      <c r="H4" s="288"/>
      <c r="I4" s="288"/>
    </row>
    <row r="5" spans="1:14" ht="30.75" customHeight="1">
      <c r="A5" s="17" t="s">
        <v>157</v>
      </c>
      <c r="B5" s="290" t="s">
        <v>158</v>
      </c>
      <c r="C5" s="290"/>
      <c r="D5" s="290"/>
      <c r="E5" s="290"/>
      <c r="F5" s="290"/>
      <c r="G5" s="290"/>
      <c r="H5" s="292" t="s">
        <v>159</v>
      </c>
      <c r="I5" s="292"/>
      <c r="J5" s="292"/>
      <c r="K5" s="292"/>
      <c r="L5" s="292"/>
      <c r="M5" s="292"/>
      <c r="N5" s="292"/>
    </row>
    <row r="6" spans="1:14">
      <c r="A6" s="17">
        <v>1</v>
      </c>
      <c r="B6" s="290">
        <v>2</v>
      </c>
      <c r="C6" s="290"/>
      <c r="D6" s="290"/>
      <c r="E6" s="290"/>
      <c r="F6" s="290"/>
      <c r="G6" s="290"/>
      <c r="H6" s="290">
        <v>3</v>
      </c>
      <c r="I6" s="290"/>
      <c r="J6" s="290"/>
      <c r="K6" s="290"/>
      <c r="L6" s="290"/>
      <c r="M6" s="290"/>
      <c r="N6" s="290"/>
    </row>
    <row r="7" spans="1:14" ht="33" customHeight="1">
      <c r="A7" s="17">
        <v>2774125</v>
      </c>
      <c r="B7" s="261" t="s">
        <v>451</v>
      </c>
      <c r="C7" s="262"/>
      <c r="D7" s="262"/>
      <c r="E7" s="262"/>
      <c r="F7" s="262"/>
      <c r="G7" s="263"/>
      <c r="H7" s="293"/>
      <c r="I7" s="294"/>
      <c r="J7" s="294"/>
      <c r="K7" s="294"/>
      <c r="L7" s="294"/>
      <c r="M7" s="294"/>
      <c r="N7" s="295"/>
    </row>
    <row r="8" spans="1:14">
      <c r="A8" s="146"/>
      <c r="B8" s="277"/>
      <c r="C8" s="277"/>
      <c r="D8" s="277"/>
      <c r="E8" s="277"/>
      <c r="F8" s="277"/>
      <c r="G8" s="277"/>
      <c r="H8" s="278"/>
      <c r="I8" s="278"/>
      <c r="J8" s="278"/>
      <c r="K8" s="278"/>
      <c r="L8" s="278"/>
      <c r="M8" s="278"/>
      <c r="N8" s="278"/>
    </row>
    <row r="9" spans="1:14" ht="17.25" customHeight="1"/>
    <row r="10" spans="1:14">
      <c r="A10" s="288" t="s">
        <v>160</v>
      </c>
      <c r="B10" s="288"/>
      <c r="C10" s="288"/>
      <c r="D10" s="288"/>
      <c r="E10" s="288"/>
      <c r="F10" s="288"/>
      <c r="G10" s="288"/>
      <c r="H10" s="288"/>
      <c r="I10" s="288"/>
    </row>
    <row r="11" spans="1:14" ht="39.75" customHeight="1">
      <c r="A11" s="291" t="s">
        <v>161</v>
      </c>
      <c r="B11" s="291"/>
      <c r="C11" s="263" t="s">
        <v>162</v>
      </c>
      <c r="D11" s="277"/>
      <c r="E11" s="277"/>
      <c r="F11" s="277" t="s">
        <v>163</v>
      </c>
      <c r="G11" s="277"/>
      <c r="H11" s="277"/>
      <c r="I11" s="277" t="s">
        <v>164</v>
      </c>
      <c r="J11" s="277"/>
      <c r="K11" s="277"/>
      <c r="L11" s="261" t="s">
        <v>165</v>
      </c>
      <c r="M11" s="262"/>
      <c r="N11" s="263"/>
    </row>
    <row r="12" spans="1:14" ht="163.5" customHeight="1">
      <c r="A12" s="291"/>
      <c r="B12" s="291"/>
      <c r="C12" s="146" t="s">
        <v>166</v>
      </c>
      <c r="D12" s="146" t="s">
        <v>167</v>
      </c>
      <c r="E12" s="146" t="s">
        <v>168</v>
      </c>
      <c r="F12" s="146" t="s">
        <v>166</v>
      </c>
      <c r="G12" s="146" t="s">
        <v>167</v>
      </c>
      <c r="H12" s="146" t="s">
        <v>168</v>
      </c>
      <c r="I12" s="146" t="s">
        <v>166</v>
      </c>
      <c r="J12" s="146" t="s">
        <v>167</v>
      </c>
      <c r="K12" s="146" t="s">
        <v>168</v>
      </c>
      <c r="L12" s="156" t="s">
        <v>169</v>
      </c>
      <c r="M12" s="156" t="s">
        <v>170</v>
      </c>
      <c r="N12" s="156" t="s">
        <v>171</v>
      </c>
    </row>
    <row r="13" spans="1:14">
      <c r="A13" s="291">
        <v>1</v>
      </c>
      <c r="B13" s="291"/>
      <c r="C13" s="146">
        <v>2</v>
      </c>
      <c r="D13" s="146">
        <v>3</v>
      </c>
      <c r="E13" s="146">
        <v>4</v>
      </c>
      <c r="F13" s="146">
        <v>5</v>
      </c>
      <c r="G13" s="17">
        <v>6</v>
      </c>
      <c r="H13" s="17">
        <v>7</v>
      </c>
      <c r="I13" s="17">
        <v>8</v>
      </c>
      <c r="J13" s="17">
        <v>9</v>
      </c>
      <c r="K13" s="17">
        <v>10</v>
      </c>
      <c r="L13" s="17">
        <v>11</v>
      </c>
      <c r="M13" s="17">
        <v>12</v>
      </c>
      <c r="N13" s="17">
        <v>13</v>
      </c>
    </row>
    <row r="14" spans="1:14">
      <c r="A14" s="290" t="s">
        <v>414</v>
      </c>
      <c r="B14" s="290"/>
      <c r="C14" s="23">
        <v>247455</v>
      </c>
      <c r="D14" s="23">
        <v>28329</v>
      </c>
      <c r="E14" s="24">
        <v>8735</v>
      </c>
      <c r="F14" s="23">
        <f>F23</f>
        <v>245567</v>
      </c>
      <c r="G14" s="23">
        <f>F14/H14*1000</f>
        <v>28112.993703491698</v>
      </c>
      <c r="H14" s="24">
        <v>8735</v>
      </c>
      <c r="I14" s="27">
        <f t="shared" ref="I14:K15" si="0">F14-C14</f>
        <v>-1888</v>
      </c>
      <c r="J14" s="27">
        <f t="shared" si="0"/>
        <v>-216.0062965083016</v>
      </c>
      <c r="K14" s="27">
        <f t="shared" si="0"/>
        <v>0</v>
      </c>
      <c r="L14" s="27">
        <f t="shared" ref="L14:N14" si="1">(F14/C14)*100</f>
        <v>99.237032995898247</v>
      </c>
      <c r="M14" s="27">
        <f t="shared" si="1"/>
        <v>99.237508219463095</v>
      </c>
      <c r="N14" s="27">
        <f t="shared" si="1"/>
        <v>100</v>
      </c>
    </row>
    <row r="15" spans="1:14">
      <c r="A15" s="290"/>
      <c r="B15" s="290"/>
      <c r="C15" s="23"/>
      <c r="D15" s="23"/>
      <c r="E15" s="24"/>
      <c r="F15" s="23"/>
      <c r="G15" s="23"/>
      <c r="H15" s="24"/>
      <c r="I15" s="27">
        <f t="shared" si="0"/>
        <v>0</v>
      </c>
      <c r="J15" s="27">
        <f t="shared" si="0"/>
        <v>0</v>
      </c>
      <c r="K15" s="27">
        <f t="shared" si="0"/>
        <v>0</v>
      </c>
      <c r="L15" s="27">
        <f t="shared" ref="L15" si="2">I15-F15</f>
        <v>0</v>
      </c>
      <c r="M15" s="27">
        <f t="shared" ref="M15" si="3">J15-G15</f>
        <v>0</v>
      </c>
      <c r="N15" s="27">
        <f t="shared" ref="N15" si="4">K15-H15</f>
        <v>0</v>
      </c>
    </row>
    <row r="16" spans="1:14">
      <c r="A16" s="267" t="s">
        <v>172</v>
      </c>
      <c r="B16" s="268"/>
      <c r="C16" s="153">
        <f>SUM(C14:C15)</f>
        <v>247455</v>
      </c>
      <c r="D16" s="23"/>
      <c r="E16" s="24"/>
      <c r="F16" s="153">
        <f>SUM(F14:F15)</f>
        <v>245567</v>
      </c>
      <c r="G16" s="23"/>
      <c r="H16" s="24"/>
      <c r="I16" s="27">
        <f>F16-C16</f>
        <v>-1888</v>
      </c>
      <c r="J16" s="23"/>
      <c r="K16" s="24"/>
      <c r="L16" s="27">
        <f>(F16/C16)*100</f>
        <v>99.237032995898247</v>
      </c>
      <c r="M16" s="23"/>
      <c r="N16" s="24"/>
    </row>
    <row r="17" spans="1:14" ht="11.25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14" s="4" customFormat="1" ht="21" customHeight="1">
      <c r="A18" s="296" t="s">
        <v>173</v>
      </c>
      <c r="B18" s="296"/>
      <c r="C18" s="296"/>
      <c r="D18" s="296"/>
      <c r="E18" s="296"/>
      <c r="F18" s="296"/>
      <c r="G18" s="296"/>
      <c r="H18" s="296"/>
      <c r="I18" s="296"/>
    </row>
    <row r="19" spans="1:14" s="4" customFormat="1" ht="59.25" customHeight="1">
      <c r="A19" s="290" t="s">
        <v>27</v>
      </c>
      <c r="B19" s="277" t="s">
        <v>174</v>
      </c>
      <c r="C19" s="277" t="s">
        <v>175</v>
      </c>
      <c r="D19" s="277"/>
      <c r="E19" s="277" t="s">
        <v>442</v>
      </c>
      <c r="F19" s="290"/>
      <c r="G19" s="290"/>
      <c r="H19" s="290"/>
      <c r="I19" s="290"/>
      <c r="J19" s="290"/>
      <c r="K19" s="290"/>
      <c r="L19" s="290"/>
      <c r="M19" s="290"/>
      <c r="N19" s="290"/>
    </row>
    <row r="20" spans="1:14" s="4" customFormat="1" ht="39.75" customHeight="1">
      <c r="A20" s="290"/>
      <c r="B20" s="277"/>
      <c r="C20" s="146" t="s">
        <v>176</v>
      </c>
      <c r="D20" s="146" t="s">
        <v>177</v>
      </c>
      <c r="E20" s="146" t="s">
        <v>33</v>
      </c>
      <c r="F20" s="146" t="s">
        <v>34</v>
      </c>
      <c r="G20" s="146" t="s">
        <v>35</v>
      </c>
      <c r="H20" s="146" t="s">
        <v>178</v>
      </c>
      <c r="I20" s="277" t="s">
        <v>179</v>
      </c>
      <c r="J20" s="277"/>
      <c r="K20" s="277"/>
      <c r="L20" s="277"/>
      <c r="M20" s="277"/>
      <c r="N20" s="277"/>
    </row>
    <row r="21" spans="1:14" s="4" customFormat="1" ht="24.95" customHeight="1">
      <c r="A21" s="17">
        <v>1</v>
      </c>
      <c r="B21" s="146">
        <v>2</v>
      </c>
      <c r="C21" s="17">
        <v>3</v>
      </c>
      <c r="D21" s="146">
        <v>4</v>
      </c>
      <c r="E21" s="17">
        <v>5</v>
      </c>
      <c r="F21" s="146">
        <v>6</v>
      </c>
      <c r="G21" s="17">
        <v>7</v>
      </c>
      <c r="H21" s="146">
        <v>8</v>
      </c>
      <c r="I21" s="290">
        <v>9</v>
      </c>
      <c r="J21" s="290"/>
      <c r="K21" s="290"/>
      <c r="L21" s="290"/>
      <c r="M21" s="290"/>
      <c r="N21" s="290"/>
    </row>
    <row r="22" spans="1:14" s="4" customFormat="1" ht="24.95" customHeight="1">
      <c r="A22" s="289" t="s">
        <v>180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</row>
    <row r="23" spans="1:14" s="4" customFormat="1" ht="20.100000000000001" customHeight="1">
      <c r="A23" s="148" t="s">
        <v>38</v>
      </c>
      <c r="B23" s="6">
        <v>1000</v>
      </c>
      <c r="C23" s="26">
        <v>203536</v>
      </c>
      <c r="D23" s="26">
        <f>F23</f>
        <v>245567</v>
      </c>
      <c r="E23" s="26">
        <v>247455</v>
      </c>
      <c r="F23" s="26">
        <v>245567</v>
      </c>
      <c r="G23" s="26">
        <f>F23-E23</f>
        <v>-1888</v>
      </c>
      <c r="H23" s="39">
        <f>(F23/E23)*100</f>
        <v>99.237032995898247</v>
      </c>
      <c r="I23" s="279"/>
      <c r="J23" s="279"/>
      <c r="K23" s="279"/>
      <c r="L23" s="279"/>
      <c r="M23" s="279"/>
      <c r="N23" s="279"/>
    </row>
    <row r="24" spans="1:14" s="4" customFormat="1" ht="20.100000000000001" customHeight="1">
      <c r="A24" s="148" t="s">
        <v>39</v>
      </c>
      <c r="B24" s="6">
        <v>1010</v>
      </c>
      <c r="C24" s="154">
        <f>SUM(C25:C33)</f>
        <v>-245862</v>
      </c>
      <c r="D24" s="154">
        <f>SUM(D25:D33)</f>
        <v>-306986</v>
      </c>
      <c r="E24" s="154">
        <f>SUM(E25:E33)</f>
        <v>-310469</v>
      </c>
      <c r="F24" s="154">
        <f>SUM(F25:F33)</f>
        <v>-306986</v>
      </c>
      <c r="G24" s="26">
        <f t="shared" ref="G24:G88" si="5">F24-E24</f>
        <v>3483</v>
      </c>
      <c r="H24" s="39">
        <f t="shared" ref="H24:H88" si="6">(F24/E24)*100</f>
        <v>98.878148865104095</v>
      </c>
      <c r="I24" s="279"/>
      <c r="J24" s="279"/>
      <c r="K24" s="279"/>
      <c r="L24" s="279"/>
      <c r="M24" s="279"/>
      <c r="N24" s="279"/>
    </row>
    <row r="25" spans="1:14" ht="20.100000000000001" customHeight="1">
      <c r="A25" s="157" t="s">
        <v>181</v>
      </c>
      <c r="B25" s="146">
        <v>1011</v>
      </c>
      <c r="C25" s="22">
        <v>-38521</v>
      </c>
      <c r="D25" s="22">
        <v>-43555</v>
      </c>
      <c r="E25" s="22">
        <v>-45600</v>
      </c>
      <c r="F25" s="22">
        <v>-43555</v>
      </c>
      <c r="G25" s="22">
        <f t="shared" si="5"/>
        <v>2045</v>
      </c>
      <c r="H25" s="37">
        <f t="shared" si="6"/>
        <v>95.515350877192986</v>
      </c>
      <c r="I25" s="278"/>
      <c r="J25" s="278"/>
      <c r="K25" s="278"/>
      <c r="L25" s="278"/>
      <c r="M25" s="278"/>
      <c r="N25" s="278"/>
    </row>
    <row r="26" spans="1:14" ht="20.100000000000001" customHeight="1">
      <c r="A26" s="157" t="s">
        <v>183</v>
      </c>
      <c r="B26" s="146">
        <v>1012</v>
      </c>
      <c r="C26" s="22">
        <v>-518</v>
      </c>
      <c r="D26" s="22">
        <v>-435</v>
      </c>
      <c r="E26" s="22">
        <v>-490</v>
      </c>
      <c r="F26" s="22">
        <v>-435</v>
      </c>
      <c r="G26" s="22">
        <f t="shared" si="5"/>
        <v>55</v>
      </c>
      <c r="H26" s="37">
        <f t="shared" si="6"/>
        <v>88.775510204081627</v>
      </c>
      <c r="I26" s="278" t="s">
        <v>437</v>
      </c>
      <c r="J26" s="278"/>
      <c r="K26" s="278"/>
      <c r="L26" s="278"/>
      <c r="M26" s="278"/>
      <c r="N26" s="278"/>
    </row>
    <row r="27" spans="1:14" ht="20.100000000000001" customHeight="1">
      <c r="A27" s="157" t="s">
        <v>184</v>
      </c>
      <c r="B27" s="146">
        <v>1013</v>
      </c>
      <c r="C27" s="22">
        <v>-5155</v>
      </c>
      <c r="D27" s="22">
        <v>-9716</v>
      </c>
      <c r="E27" s="22">
        <v>-9805</v>
      </c>
      <c r="F27" s="22">
        <v>-9716</v>
      </c>
      <c r="G27" s="22">
        <f t="shared" si="5"/>
        <v>89</v>
      </c>
      <c r="H27" s="37">
        <f t="shared" si="6"/>
        <v>99.092299847016832</v>
      </c>
      <c r="I27" s="278"/>
      <c r="J27" s="278"/>
      <c r="K27" s="278"/>
      <c r="L27" s="278"/>
      <c r="M27" s="278"/>
      <c r="N27" s="278"/>
    </row>
    <row r="28" spans="1:14" ht="20.100000000000001" customHeight="1">
      <c r="A28" s="157" t="s">
        <v>126</v>
      </c>
      <c r="B28" s="146">
        <v>1014</v>
      </c>
      <c r="C28" s="22">
        <v>-124530</v>
      </c>
      <c r="D28" s="22">
        <v>-154298</v>
      </c>
      <c r="E28" s="22">
        <v>-154543</v>
      </c>
      <c r="F28" s="22">
        <v>-154298</v>
      </c>
      <c r="G28" s="22">
        <f t="shared" si="5"/>
        <v>245</v>
      </c>
      <c r="H28" s="37">
        <f t="shared" si="6"/>
        <v>99.841468070375242</v>
      </c>
      <c r="I28" s="278"/>
      <c r="J28" s="278"/>
      <c r="K28" s="278"/>
      <c r="L28" s="278"/>
      <c r="M28" s="278"/>
      <c r="N28" s="278"/>
    </row>
    <row r="29" spans="1:14" ht="20.100000000000001" customHeight="1">
      <c r="A29" s="157" t="s">
        <v>185</v>
      </c>
      <c r="B29" s="146">
        <v>1015</v>
      </c>
      <c r="C29" s="22">
        <v>-25962</v>
      </c>
      <c r="D29" s="22">
        <v>-31908</v>
      </c>
      <c r="E29" s="22">
        <v>-32035</v>
      </c>
      <c r="F29" s="22">
        <v>-31908</v>
      </c>
      <c r="G29" s="22">
        <f t="shared" si="5"/>
        <v>127</v>
      </c>
      <c r="H29" s="37">
        <f t="shared" si="6"/>
        <v>99.60355860777274</v>
      </c>
      <c r="I29" s="278"/>
      <c r="J29" s="278"/>
      <c r="K29" s="278"/>
      <c r="L29" s="278"/>
      <c r="M29" s="278"/>
      <c r="N29" s="278"/>
    </row>
    <row r="30" spans="1:14" ht="56.25">
      <c r="A30" s="157" t="s">
        <v>186</v>
      </c>
      <c r="B30" s="146">
        <v>1016</v>
      </c>
      <c r="C30" s="22">
        <v>-20996</v>
      </c>
      <c r="D30" s="22">
        <f>-306986+286762</f>
        <v>-20224</v>
      </c>
      <c r="E30" s="22">
        <v>-21000</v>
      </c>
      <c r="F30" s="22">
        <f>-306986+286762</f>
        <v>-20224</v>
      </c>
      <c r="G30" s="22">
        <f t="shared" si="5"/>
        <v>776</v>
      </c>
      <c r="H30" s="37">
        <f t="shared" si="6"/>
        <v>96.304761904761904</v>
      </c>
      <c r="I30" s="278" t="s">
        <v>436</v>
      </c>
      <c r="J30" s="278"/>
      <c r="K30" s="278"/>
      <c r="L30" s="278"/>
      <c r="M30" s="278"/>
      <c r="N30" s="278"/>
    </row>
    <row r="31" spans="1:14">
      <c r="A31" s="157" t="s">
        <v>187</v>
      </c>
      <c r="B31" s="146">
        <v>1017</v>
      </c>
      <c r="C31" s="22">
        <v>-19819</v>
      </c>
      <c r="D31" s="22">
        <v>-28392</v>
      </c>
      <c r="E31" s="22">
        <v>-26565</v>
      </c>
      <c r="F31" s="22">
        <v>-28392</v>
      </c>
      <c r="G31" s="22">
        <f>F31-E31</f>
        <v>-1827</v>
      </c>
      <c r="H31" s="37">
        <f>(F31/E31)*100</f>
        <v>106.87747035573123</v>
      </c>
      <c r="I31" s="282" t="s">
        <v>435</v>
      </c>
      <c r="J31" s="283"/>
      <c r="K31" s="283"/>
      <c r="L31" s="283"/>
      <c r="M31" s="283"/>
      <c r="N31" s="284"/>
    </row>
    <row r="32" spans="1:14" ht="20.100000000000001" customHeight="1">
      <c r="A32" s="157" t="s">
        <v>188</v>
      </c>
      <c r="B32" s="146">
        <v>1018</v>
      </c>
      <c r="C32" s="22">
        <v>0</v>
      </c>
      <c r="D32" s="22">
        <v>0</v>
      </c>
      <c r="E32" s="22">
        <v>0</v>
      </c>
      <c r="F32" s="22">
        <v>0</v>
      </c>
      <c r="G32" s="22"/>
      <c r="H32" s="37"/>
      <c r="I32" s="278"/>
      <c r="J32" s="278"/>
      <c r="K32" s="278"/>
      <c r="L32" s="278"/>
      <c r="M32" s="278"/>
      <c r="N32" s="278"/>
    </row>
    <row r="33" spans="1:14" ht="20.100000000000001" customHeight="1">
      <c r="A33" s="157" t="s">
        <v>432</v>
      </c>
      <c r="B33" s="146">
        <v>1019</v>
      </c>
      <c r="C33" s="22">
        <v>-10361</v>
      </c>
      <c r="D33" s="22">
        <v>-18458</v>
      </c>
      <c r="E33" s="22">
        <v>-20431</v>
      </c>
      <c r="F33" s="22">
        <v>-18458</v>
      </c>
      <c r="G33" s="22">
        <f t="shared" si="5"/>
        <v>1973</v>
      </c>
      <c r="H33" s="37">
        <f t="shared" si="6"/>
        <v>90.343106064314028</v>
      </c>
      <c r="I33" s="278"/>
      <c r="J33" s="278"/>
      <c r="K33" s="278"/>
      <c r="L33" s="278"/>
      <c r="M33" s="278"/>
      <c r="N33" s="278"/>
    </row>
    <row r="34" spans="1:14" s="4" customFormat="1" ht="20.100000000000001" customHeight="1">
      <c r="A34" s="148" t="s">
        <v>189</v>
      </c>
      <c r="B34" s="6">
        <v>1020</v>
      </c>
      <c r="C34" s="154">
        <f>SUM(C23,C24)</f>
        <v>-42326</v>
      </c>
      <c r="D34" s="154">
        <f>SUM(D23,D24)</f>
        <v>-61419</v>
      </c>
      <c r="E34" s="154">
        <f>SUM(E23,E24)</f>
        <v>-63014</v>
      </c>
      <c r="F34" s="154">
        <f>SUM(F23,F24)</f>
        <v>-61419</v>
      </c>
      <c r="G34" s="26">
        <f t="shared" si="5"/>
        <v>1595</v>
      </c>
      <c r="H34" s="39">
        <f t="shared" si="6"/>
        <v>97.468816453486525</v>
      </c>
      <c r="I34" s="279"/>
      <c r="J34" s="279"/>
      <c r="K34" s="279"/>
      <c r="L34" s="279"/>
      <c r="M34" s="279"/>
      <c r="N34" s="279"/>
    </row>
    <row r="35" spans="1:14" s="4" customFormat="1" ht="20.100000000000001" customHeight="1">
      <c r="A35" s="148" t="s">
        <v>190</v>
      </c>
      <c r="B35" s="6">
        <v>1030</v>
      </c>
      <c r="C35" s="154">
        <f>SUM(C36:C55,C57)</f>
        <v>-16615</v>
      </c>
      <c r="D35" s="154">
        <f>SUM(D36:D55,D57)</f>
        <v>-19529</v>
      </c>
      <c r="E35" s="154">
        <f>SUM(E36:E55,E57)</f>
        <v>-20602</v>
      </c>
      <c r="F35" s="154">
        <f>SUM(F36:F55,F57)</f>
        <v>-19529</v>
      </c>
      <c r="G35" s="26">
        <f t="shared" si="5"/>
        <v>1073</v>
      </c>
      <c r="H35" s="39">
        <f t="shared" si="6"/>
        <v>94.791767789535001</v>
      </c>
      <c r="I35" s="279"/>
      <c r="J35" s="279"/>
      <c r="K35" s="279"/>
      <c r="L35" s="279"/>
      <c r="M35" s="279"/>
      <c r="N35" s="279"/>
    </row>
    <row r="36" spans="1:14" ht="20.100000000000001" customHeight="1">
      <c r="A36" s="157" t="s">
        <v>191</v>
      </c>
      <c r="B36" s="5">
        <v>1031</v>
      </c>
      <c r="C36" s="22">
        <v>-86</v>
      </c>
      <c r="D36" s="22">
        <v>-96</v>
      </c>
      <c r="E36" s="22">
        <v>-86</v>
      </c>
      <c r="F36" s="22">
        <v>-96</v>
      </c>
      <c r="G36" s="22">
        <f t="shared" si="5"/>
        <v>-10</v>
      </c>
      <c r="H36" s="37">
        <f t="shared" si="6"/>
        <v>111.62790697674419</v>
      </c>
      <c r="I36" s="280"/>
      <c r="J36" s="280"/>
      <c r="K36" s="280"/>
      <c r="L36" s="280"/>
      <c r="M36" s="280"/>
      <c r="N36" s="280"/>
    </row>
    <row r="37" spans="1:14" ht="20.100000000000001" customHeight="1">
      <c r="A37" s="157" t="s">
        <v>192</v>
      </c>
      <c r="B37" s="5">
        <v>1032</v>
      </c>
      <c r="C37" s="22">
        <v>0</v>
      </c>
      <c r="D37" s="22">
        <v>0</v>
      </c>
      <c r="E37" s="22">
        <v>0</v>
      </c>
      <c r="F37" s="22">
        <v>0</v>
      </c>
      <c r="G37" s="22">
        <f t="shared" si="5"/>
        <v>0</v>
      </c>
      <c r="H37" s="37"/>
      <c r="I37" s="280"/>
      <c r="J37" s="280"/>
      <c r="K37" s="280"/>
      <c r="L37" s="280"/>
      <c r="M37" s="280"/>
      <c r="N37" s="280"/>
    </row>
    <row r="38" spans="1:14" ht="20.100000000000001" customHeight="1">
      <c r="A38" s="157" t="s">
        <v>193</v>
      </c>
      <c r="B38" s="5">
        <v>1033</v>
      </c>
      <c r="C38" s="22">
        <v>0</v>
      </c>
      <c r="D38" s="22">
        <v>0</v>
      </c>
      <c r="E38" s="22">
        <v>0</v>
      </c>
      <c r="F38" s="22">
        <v>0</v>
      </c>
      <c r="G38" s="22">
        <f t="shared" si="5"/>
        <v>0</v>
      </c>
      <c r="H38" s="37"/>
      <c r="I38" s="280"/>
      <c r="J38" s="280"/>
      <c r="K38" s="280"/>
      <c r="L38" s="280"/>
      <c r="M38" s="280"/>
      <c r="N38" s="280"/>
    </row>
    <row r="39" spans="1:14" ht="20.100000000000001" customHeight="1">
      <c r="A39" s="157" t="s">
        <v>194</v>
      </c>
      <c r="B39" s="5">
        <v>1034</v>
      </c>
      <c r="C39" s="22">
        <v>0</v>
      </c>
      <c r="D39" s="22">
        <v>0</v>
      </c>
      <c r="E39" s="22">
        <v>0</v>
      </c>
      <c r="F39" s="22">
        <v>0</v>
      </c>
      <c r="G39" s="22">
        <f t="shared" si="5"/>
        <v>0</v>
      </c>
      <c r="H39" s="37"/>
      <c r="I39" s="280"/>
      <c r="J39" s="280"/>
      <c r="K39" s="280"/>
      <c r="L39" s="280"/>
      <c r="M39" s="280"/>
      <c r="N39" s="280"/>
    </row>
    <row r="40" spans="1:14" ht="20.100000000000001" customHeight="1">
      <c r="A40" s="157" t="s">
        <v>195</v>
      </c>
      <c r="B40" s="5">
        <v>1035</v>
      </c>
      <c r="C40" s="22">
        <v>0</v>
      </c>
      <c r="D40" s="22">
        <v>-99</v>
      </c>
      <c r="E40" s="22">
        <v>-100</v>
      </c>
      <c r="F40" s="22">
        <v>-99</v>
      </c>
      <c r="G40" s="22">
        <f t="shared" si="5"/>
        <v>1</v>
      </c>
      <c r="H40" s="37">
        <f t="shared" si="6"/>
        <v>99</v>
      </c>
      <c r="I40" s="280"/>
      <c r="J40" s="280"/>
      <c r="K40" s="280"/>
      <c r="L40" s="280"/>
      <c r="M40" s="280"/>
      <c r="N40" s="280"/>
    </row>
    <row r="41" spans="1:14" ht="20.100000000000001" customHeight="1">
      <c r="A41" s="157" t="s">
        <v>196</v>
      </c>
      <c r="B41" s="5">
        <v>1036</v>
      </c>
      <c r="C41" s="22">
        <v>-11</v>
      </c>
      <c r="D41" s="22">
        <v>-6</v>
      </c>
      <c r="E41" s="22">
        <v>-12</v>
      </c>
      <c r="F41" s="22">
        <v>-6</v>
      </c>
      <c r="G41" s="22">
        <f t="shared" si="5"/>
        <v>6</v>
      </c>
      <c r="H41" s="37">
        <f t="shared" si="6"/>
        <v>50</v>
      </c>
      <c r="I41" s="278" t="s">
        <v>438</v>
      </c>
      <c r="J41" s="278"/>
      <c r="K41" s="278"/>
      <c r="L41" s="278"/>
      <c r="M41" s="278"/>
      <c r="N41" s="278"/>
    </row>
    <row r="42" spans="1:14" ht="20.100000000000001" customHeight="1">
      <c r="A42" s="157" t="s">
        <v>197</v>
      </c>
      <c r="B42" s="5">
        <v>1037</v>
      </c>
      <c r="C42" s="22">
        <v>-32</v>
      </c>
      <c r="D42" s="22">
        <v>-44</v>
      </c>
      <c r="E42" s="22">
        <v>-43</v>
      </c>
      <c r="F42" s="22">
        <v>-44</v>
      </c>
      <c r="G42" s="22">
        <f t="shared" si="5"/>
        <v>-1</v>
      </c>
      <c r="H42" s="37">
        <f t="shared" si="6"/>
        <v>102.32558139534885</v>
      </c>
      <c r="I42" s="280"/>
      <c r="J42" s="280"/>
      <c r="K42" s="280"/>
      <c r="L42" s="280"/>
      <c r="M42" s="280"/>
      <c r="N42" s="280"/>
    </row>
    <row r="43" spans="1:14" ht="20.100000000000001" customHeight="1">
      <c r="A43" s="157" t="s">
        <v>198</v>
      </c>
      <c r="B43" s="5">
        <v>1038</v>
      </c>
      <c r="C43" s="22">
        <v>-12608</v>
      </c>
      <c r="D43" s="22">
        <f>-14033-843</f>
        <v>-14876</v>
      </c>
      <c r="E43" s="22">
        <v>-15715</v>
      </c>
      <c r="F43" s="22">
        <f>-14033-843</f>
        <v>-14876</v>
      </c>
      <c r="G43" s="22">
        <f t="shared" si="5"/>
        <v>839</v>
      </c>
      <c r="H43" s="37">
        <f t="shared" si="6"/>
        <v>94.661151765828819</v>
      </c>
      <c r="I43" s="280"/>
      <c r="J43" s="280"/>
      <c r="K43" s="280"/>
      <c r="L43" s="280"/>
      <c r="M43" s="280"/>
      <c r="N43" s="280"/>
    </row>
    <row r="44" spans="1:14" ht="20.100000000000001" customHeight="1">
      <c r="A44" s="157" t="s">
        <v>199</v>
      </c>
      <c r="B44" s="5">
        <v>1039</v>
      </c>
      <c r="C44" s="22">
        <v>-2417</v>
      </c>
      <c r="D44" s="22">
        <f>-2669-168</f>
        <v>-2837</v>
      </c>
      <c r="E44" s="22">
        <v>-3000</v>
      </c>
      <c r="F44" s="22">
        <f>-2669-168</f>
        <v>-2837</v>
      </c>
      <c r="G44" s="22">
        <f t="shared" si="5"/>
        <v>163</v>
      </c>
      <c r="H44" s="37">
        <f t="shared" si="6"/>
        <v>94.566666666666663</v>
      </c>
      <c r="I44" s="280"/>
      <c r="J44" s="280"/>
      <c r="K44" s="280"/>
      <c r="L44" s="280"/>
      <c r="M44" s="280"/>
      <c r="N44" s="280"/>
    </row>
    <row r="45" spans="1:14" ht="42.75" customHeight="1">
      <c r="A45" s="157" t="s">
        <v>200</v>
      </c>
      <c r="B45" s="5">
        <v>1040</v>
      </c>
      <c r="C45" s="22">
        <v>-143</v>
      </c>
      <c r="D45" s="22">
        <v>-193</v>
      </c>
      <c r="E45" s="22">
        <v>-140</v>
      </c>
      <c r="F45" s="22">
        <v>-193</v>
      </c>
      <c r="G45" s="22">
        <f t="shared" si="5"/>
        <v>-53</v>
      </c>
      <c r="H45" s="37">
        <f t="shared" si="6"/>
        <v>137.85714285714286</v>
      </c>
      <c r="I45" s="282" t="s">
        <v>435</v>
      </c>
      <c r="J45" s="283"/>
      <c r="K45" s="283"/>
      <c r="L45" s="283"/>
      <c r="M45" s="283"/>
      <c r="N45" s="284"/>
    </row>
    <row r="46" spans="1:14" ht="42.75" customHeight="1">
      <c r="A46" s="157" t="s">
        <v>201</v>
      </c>
      <c r="B46" s="5">
        <v>1041</v>
      </c>
      <c r="C46" s="22">
        <v>0</v>
      </c>
      <c r="D46" s="22">
        <v>0</v>
      </c>
      <c r="E46" s="22">
        <v>0</v>
      </c>
      <c r="F46" s="22">
        <v>0</v>
      </c>
      <c r="G46" s="22">
        <f t="shared" si="5"/>
        <v>0</v>
      </c>
      <c r="H46" s="37"/>
      <c r="I46" s="280"/>
      <c r="J46" s="280"/>
      <c r="K46" s="280"/>
      <c r="L46" s="280"/>
      <c r="M46" s="280"/>
      <c r="N46" s="280"/>
    </row>
    <row r="47" spans="1:14" ht="20.100000000000001" customHeight="1">
      <c r="A47" s="157" t="s">
        <v>202</v>
      </c>
      <c r="B47" s="5">
        <v>1042</v>
      </c>
      <c r="C47" s="22">
        <v>0</v>
      </c>
      <c r="D47" s="22">
        <v>0</v>
      </c>
      <c r="E47" s="22">
        <v>0</v>
      </c>
      <c r="F47" s="22">
        <v>0</v>
      </c>
      <c r="G47" s="22">
        <f t="shared" si="5"/>
        <v>0</v>
      </c>
      <c r="H47" s="37"/>
      <c r="I47" s="280"/>
      <c r="J47" s="280"/>
      <c r="K47" s="280"/>
      <c r="L47" s="280"/>
      <c r="M47" s="280"/>
      <c r="N47" s="280"/>
    </row>
    <row r="48" spans="1:14" ht="20.100000000000001" customHeight="1">
      <c r="A48" s="157" t="s">
        <v>203</v>
      </c>
      <c r="B48" s="5">
        <v>1043</v>
      </c>
      <c r="C48" s="22">
        <v>0</v>
      </c>
      <c r="D48" s="22">
        <v>0</v>
      </c>
      <c r="E48" s="22">
        <v>0</v>
      </c>
      <c r="F48" s="22">
        <v>0</v>
      </c>
      <c r="G48" s="22">
        <f t="shared" si="5"/>
        <v>0</v>
      </c>
      <c r="H48" s="37"/>
      <c r="I48" s="280"/>
      <c r="J48" s="280"/>
      <c r="K48" s="280"/>
      <c r="L48" s="280"/>
      <c r="M48" s="280"/>
      <c r="N48" s="280"/>
    </row>
    <row r="49" spans="1:14" ht="20.100000000000001" customHeight="1">
      <c r="A49" s="157" t="s">
        <v>204</v>
      </c>
      <c r="B49" s="5">
        <v>1044</v>
      </c>
      <c r="C49" s="22">
        <v>-36</v>
      </c>
      <c r="D49" s="22">
        <v>-78</v>
      </c>
      <c r="E49" s="22">
        <v>-80</v>
      </c>
      <c r="F49" s="22">
        <v>-78</v>
      </c>
      <c r="G49" s="22">
        <f t="shared" si="5"/>
        <v>2</v>
      </c>
      <c r="H49" s="37">
        <f t="shared" si="6"/>
        <v>97.5</v>
      </c>
      <c r="I49" s="280"/>
      <c r="J49" s="280"/>
      <c r="K49" s="280"/>
      <c r="L49" s="280"/>
      <c r="M49" s="280"/>
      <c r="N49" s="280"/>
    </row>
    <row r="50" spans="1:14" ht="20.100000000000001" customHeight="1">
      <c r="A50" s="157" t="s">
        <v>205</v>
      </c>
      <c r="B50" s="5">
        <v>1045</v>
      </c>
      <c r="C50" s="22">
        <v>-32</v>
      </c>
      <c r="D50" s="22">
        <v>-71</v>
      </c>
      <c r="E50" s="22">
        <v>-60</v>
      </c>
      <c r="F50" s="22">
        <v>-71</v>
      </c>
      <c r="G50" s="22">
        <f t="shared" si="5"/>
        <v>-11</v>
      </c>
      <c r="H50" s="37">
        <f t="shared" si="6"/>
        <v>118.33333333333333</v>
      </c>
      <c r="I50" s="280"/>
      <c r="J50" s="280"/>
      <c r="K50" s="280"/>
      <c r="L50" s="280"/>
      <c r="M50" s="280"/>
      <c r="N50" s="280"/>
    </row>
    <row r="51" spans="1:14" ht="20.100000000000001" customHeight="1">
      <c r="A51" s="157" t="s">
        <v>206</v>
      </c>
      <c r="B51" s="5">
        <v>1046</v>
      </c>
      <c r="C51" s="22">
        <v>0</v>
      </c>
      <c r="D51" s="22">
        <v>0</v>
      </c>
      <c r="E51" s="22">
        <v>0</v>
      </c>
      <c r="F51" s="22">
        <v>0</v>
      </c>
      <c r="G51" s="22">
        <f t="shared" si="5"/>
        <v>0</v>
      </c>
      <c r="H51" s="37"/>
      <c r="I51" s="280"/>
      <c r="J51" s="280"/>
      <c r="K51" s="280"/>
      <c r="L51" s="280"/>
      <c r="M51" s="280"/>
      <c r="N51" s="280"/>
    </row>
    <row r="52" spans="1:14" ht="20.100000000000001" customHeight="1">
      <c r="A52" s="157" t="s">
        <v>207</v>
      </c>
      <c r="B52" s="5">
        <v>1047</v>
      </c>
      <c r="C52" s="22">
        <v>0</v>
      </c>
      <c r="D52" s="22">
        <v>0</v>
      </c>
      <c r="E52" s="22">
        <v>0</v>
      </c>
      <c r="F52" s="22">
        <v>0</v>
      </c>
      <c r="G52" s="22">
        <f t="shared" si="5"/>
        <v>0</v>
      </c>
      <c r="H52" s="37"/>
      <c r="I52" s="280"/>
      <c r="J52" s="280"/>
      <c r="K52" s="280"/>
      <c r="L52" s="280"/>
      <c r="M52" s="280"/>
      <c r="N52" s="280"/>
    </row>
    <row r="53" spans="1:14" ht="20.100000000000001" customHeight="1">
      <c r="A53" s="157" t="s">
        <v>208</v>
      </c>
      <c r="B53" s="5">
        <v>1048</v>
      </c>
      <c r="C53" s="22">
        <v>-13</v>
      </c>
      <c r="D53" s="22">
        <v>-7</v>
      </c>
      <c r="E53" s="22">
        <v>-12</v>
      </c>
      <c r="F53" s="22">
        <v>-7</v>
      </c>
      <c r="G53" s="22">
        <f t="shared" si="5"/>
        <v>5</v>
      </c>
      <c r="H53" s="37">
        <f t="shared" si="6"/>
        <v>58.333333333333336</v>
      </c>
      <c r="I53" s="278" t="s">
        <v>453</v>
      </c>
      <c r="J53" s="278"/>
      <c r="K53" s="278"/>
      <c r="L53" s="278"/>
      <c r="M53" s="278"/>
      <c r="N53" s="278"/>
    </row>
    <row r="54" spans="1:14" ht="20.100000000000001" customHeight="1">
      <c r="A54" s="157" t="s">
        <v>209</v>
      </c>
      <c r="B54" s="5">
        <v>1049</v>
      </c>
      <c r="C54" s="22">
        <v>-60</v>
      </c>
      <c r="D54" s="22">
        <v>-51</v>
      </c>
      <c r="E54" s="22">
        <v>-64</v>
      </c>
      <c r="F54" s="22">
        <v>-51</v>
      </c>
      <c r="G54" s="22">
        <f t="shared" si="5"/>
        <v>13</v>
      </c>
      <c r="H54" s="37">
        <f t="shared" si="6"/>
        <v>79.6875</v>
      </c>
      <c r="I54" s="278" t="s">
        <v>454</v>
      </c>
      <c r="J54" s="278"/>
      <c r="K54" s="278"/>
      <c r="L54" s="278"/>
      <c r="M54" s="278"/>
      <c r="N54" s="278"/>
    </row>
    <row r="55" spans="1:14" ht="42.75" customHeight="1">
      <c r="A55" s="157" t="s">
        <v>210</v>
      </c>
      <c r="B55" s="5">
        <v>1050</v>
      </c>
      <c r="C55" s="22">
        <v>0</v>
      </c>
      <c r="D55" s="22">
        <v>0</v>
      </c>
      <c r="E55" s="22">
        <v>0</v>
      </c>
      <c r="F55" s="22">
        <v>0</v>
      </c>
      <c r="G55" s="22">
        <f t="shared" si="5"/>
        <v>0</v>
      </c>
      <c r="H55" s="37"/>
      <c r="I55" s="280"/>
      <c r="J55" s="280"/>
      <c r="K55" s="280"/>
      <c r="L55" s="280"/>
      <c r="M55" s="280"/>
      <c r="N55" s="280"/>
    </row>
    <row r="56" spans="1:14" ht="20.100000000000001" customHeight="1">
      <c r="A56" s="157" t="s">
        <v>211</v>
      </c>
      <c r="B56" s="17" t="s">
        <v>212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37"/>
      <c r="I56" s="280"/>
      <c r="J56" s="280"/>
      <c r="K56" s="280"/>
      <c r="L56" s="280"/>
      <c r="M56" s="280"/>
      <c r="N56" s="280"/>
    </row>
    <row r="57" spans="1:14" ht="60" customHeight="1">
      <c r="A57" s="157" t="s">
        <v>422</v>
      </c>
      <c r="B57" s="5">
        <v>1051</v>
      </c>
      <c r="C57" s="22">
        <v>-1177</v>
      </c>
      <c r="D57" s="22">
        <f>18358-19529</f>
        <v>-1171</v>
      </c>
      <c r="E57" s="22">
        <v>-1290</v>
      </c>
      <c r="F57" s="22">
        <f>18358-19529</f>
        <v>-1171</v>
      </c>
      <c r="G57" s="22">
        <f t="shared" si="5"/>
        <v>119</v>
      </c>
      <c r="H57" s="37">
        <f t="shared" si="6"/>
        <v>90.775193798449621</v>
      </c>
      <c r="I57" s="278" t="s">
        <v>452</v>
      </c>
      <c r="J57" s="280"/>
      <c r="K57" s="280"/>
      <c r="L57" s="280"/>
      <c r="M57" s="280"/>
      <c r="N57" s="280"/>
    </row>
    <row r="58" spans="1:14" s="4" customFormat="1" ht="20.100000000000001" customHeight="1">
      <c r="A58" s="148" t="s">
        <v>213</v>
      </c>
      <c r="B58" s="6">
        <v>1060</v>
      </c>
      <c r="C58" s="154">
        <f>SUM(C59:C65)</f>
        <v>0</v>
      </c>
      <c r="D58" s="154">
        <f>SUM(D59:D65)</f>
        <v>0</v>
      </c>
      <c r="E58" s="154">
        <f>SUM(E59:E65)</f>
        <v>0</v>
      </c>
      <c r="F58" s="154">
        <f>SUM(F59:F65)</f>
        <v>0</v>
      </c>
      <c r="G58" s="26">
        <f t="shared" si="5"/>
        <v>0</v>
      </c>
      <c r="H58" s="39"/>
      <c r="I58" s="279"/>
      <c r="J58" s="279"/>
      <c r="K58" s="279"/>
      <c r="L58" s="279"/>
      <c r="M58" s="279"/>
      <c r="N58" s="279"/>
    </row>
    <row r="59" spans="1:14" ht="20.100000000000001" customHeight="1">
      <c r="A59" s="157" t="s">
        <v>214</v>
      </c>
      <c r="B59" s="5">
        <v>1061</v>
      </c>
      <c r="C59" s="22">
        <v>0</v>
      </c>
      <c r="D59" s="22">
        <v>0</v>
      </c>
      <c r="E59" s="22">
        <v>0</v>
      </c>
      <c r="F59" s="22">
        <v>0</v>
      </c>
      <c r="G59" s="22">
        <f t="shared" si="5"/>
        <v>0</v>
      </c>
      <c r="H59" s="37"/>
      <c r="I59" s="280"/>
      <c r="J59" s="280"/>
      <c r="K59" s="280"/>
      <c r="L59" s="280"/>
      <c r="M59" s="280"/>
      <c r="N59" s="280"/>
    </row>
    <row r="60" spans="1:14" ht="20.100000000000001" customHeight="1">
      <c r="A60" s="157" t="s">
        <v>215</v>
      </c>
      <c r="B60" s="5">
        <v>1062</v>
      </c>
      <c r="C60" s="22">
        <v>0</v>
      </c>
      <c r="D60" s="22">
        <v>0</v>
      </c>
      <c r="E60" s="22">
        <v>0</v>
      </c>
      <c r="F60" s="22">
        <v>0</v>
      </c>
      <c r="G60" s="22">
        <f t="shared" si="5"/>
        <v>0</v>
      </c>
      <c r="H60" s="37"/>
      <c r="I60" s="280"/>
      <c r="J60" s="280"/>
      <c r="K60" s="280"/>
      <c r="L60" s="280"/>
      <c r="M60" s="280"/>
      <c r="N60" s="280"/>
    </row>
    <row r="61" spans="1:14" ht="20.100000000000001" customHeight="1">
      <c r="A61" s="157" t="s">
        <v>198</v>
      </c>
      <c r="B61" s="5">
        <v>1063</v>
      </c>
      <c r="C61" s="22">
        <v>0</v>
      </c>
      <c r="D61" s="22">
        <v>0</v>
      </c>
      <c r="E61" s="22">
        <v>0</v>
      </c>
      <c r="F61" s="22">
        <v>0</v>
      </c>
      <c r="G61" s="22">
        <f t="shared" si="5"/>
        <v>0</v>
      </c>
      <c r="H61" s="37"/>
      <c r="I61" s="280"/>
      <c r="J61" s="280"/>
      <c r="K61" s="280"/>
      <c r="L61" s="280"/>
      <c r="M61" s="280"/>
      <c r="N61" s="280"/>
    </row>
    <row r="62" spans="1:14" ht="20.100000000000001" customHeight="1">
      <c r="A62" s="157" t="s">
        <v>199</v>
      </c>
      <c r="B62" s="5">
        <v>1064</v>
      </c>
      <c r="C62" s="22">
        <v>0</v>
      </c>
      <c r="D62" s="22">
        <v>0</v>
      </c>
      <c r="E62" s="22">
        <v>0</v>
      </c>
      <c r="F62" s="22">
        <v>0</v>
      </c>
      <c r="G62" s="22">
        <f t="shared" si="5"/>
        <v>0</v>
      </c>
      <c r="H62" s="37"/>
      <c r="I62" s="280"/>
      <c r="J62" s="280"/>
      <c r="K62" s="280"/>
      <c r="L62" s="280"/>
      <c r="M62" s="280"/>
      <c r="N62" s="280"/>
    </row>
    <row r="63" spans="1:14" ht="20.100000000000001" customHeight="1">
      <c r="A63" s="157" t="s">
        <v>216</v>
      </c>
      <c r="B63" s="5">
        <v>1065</v>
      </c>
      <c r="C63" s="22">
        <v>0</v>
      </c>
      <c r="D63" s="22">
        <v>0</v>
      </c>
      <c r="E63" s="22">
        <v>0</v>
      </c>
      <c r="F63" s="22">
        <v>0</v>
      </c>
      <c r="G63" s="22">
        <f t="shared" si="5"/>
        <v>0</v>
      </c>
      <c r="H63" s="37"/>
      <c r="I63" s="280"/>
      <c r="J63" s="280"/>
      <c r="K63" s="280"/>
      <c r="L63" s="280"/>
      <c r="M63" s="280"/>
      <c r="N63" s="280"/>
    </row>
    <row r="64" spans="1:14" ht="20.100000000000001" customHeight="1">
      <c r="A64" s="157" t="s">
        <v>217</v>
      </c>
      <c r="B64" s="5">
        <v>1066</v>
      </c>
      <c r="C64" s="22">
        <v>0</v>
      </c>
      <c r="D64" s="22">
        <v>0</v>
      </c>
      <c r="E64" s="22">
        <v>0</v>
      </c>
      <c r="F64" s="22">
        <v>0</v>
      </c>
      <c r="G64" s="22">
        <f t="shared" si="5"/>
        <v>0</v>
      </c>
      <c r="H64" s="37"/>
      <c r="I64" s="280"/>
      <c r="J64" s="280"/>
      <c r="K64" s="280"/>
      <c r="L64" s="280"/>
      <c r="M64" s="280"/>
      <c r="N64" s="280"/>
    </row>
    <row r="65" spans="1:14" ht="20.100000000000001" customHeight="1">
      <c r="A65" s="157" t="s">
        <v>218</v>
      </c>
      <c r="B65" s="5">
        <v>1067</v>
      </c>
      <c r="C65" s="22">
        <v>0</v>
      </c>
      <c r="D65" s="22">
        <v>0</v>
      </c>
      <c r="E65" s="22">
        <v>0</v>
      </c>
      <c r="F65" s="22">
        <v>0</v>
      </c>
      <c r="G65" s="22">
        <f t="shared" si="5"/>
        <v>0</v>
      </c>
      <c r="H65" s="37"/>
      <c r="I65" s="280"/>
      <c r="J65" s="280"/>
      <c r="K65" s="280"/>
      <c r="L65" s="280"/>
      <c r="M65" s="280"/>
      <c r="N65" s="280"/>
    </row>
    <row r="66" spans="1:14" s="4" customFormat="1" ht="20.100000000000001" customHeight="1">
      <c r="A66" s="148" t="s">
        <v>219</v>
      </c>
      <c r="B66" s="6">
        <v>1070</v>
      </c>
      <c r="C66" s="154">
        <f>SUM(C67:C69)</f>
        <v>32359</v>
      </c>
      <c r="D66" s="154">
        <f>SUM(D67:D69)</f>
        <v>64028</v>
      </c>
      <c r="E66" s="154">
        <f>SUM(E67:E69)</f>
        <v>69848</v>
      </c>
      <c r="F66" s="154">
        <f>SUM(F67:F69)</f>
        <v>64028</v>
      </c>
      <c r="G66" s="26">
        <f t="shared" si="5"/>
        <v>-5820</v>
      </c>
      <c r="H66" s="39">
        <f t="shared" si="6"/>
        <v>91.667621120146606</v>
      </c>
      <c r="I66" s="279"/>
      <c r="J66" s="279"/>
      <c r="K66" s="279"/>
      <c r="L66" s="279"/>
      <c r="M66" s="279"/>
      <c r="N66" s="279"/>
    </row>
    <row r="67" spans="1:14" ht="20.100000000000001" customHeight="1">
      <c r="A67" s="157" t="s">
        <v>220</v>
      </c>
      <c r="B67" s="5">
        <v>1071</v>
      </c>
      <c r="C67" s="22"/>
      <c r="D67" s="22"/>
      <c r="E67" s="22"/>
      <c r="F67" s="22"/>
      <c r="G67" s="22">
        <f t="shared" si="5"/>
        <v>0</v>
      </c>
      <c r="H67" s="37"/>
      <c r="I67" s="280"/>
      <c r="J67" s="280"/>
      <c r="K67" s="280"/>
      <c r="L67" s="280"/>
      <c r="M67" s="280"/>
      <c r="N67" s="280"/>
    </row>
    <row r="68" spans="1:14" ht="87" customHeight="1">
      <c r="A68" s="157" t="s">
        <v>423</v>
      </c>
      <c r="B68" s="5">
        <v>1072</v>
      </c>
      <c r="C68" s="22">
        <v>15768</v>
      </c>
      <c r="D68" s="22">
        <v>47502</v>
      </c>
      <c r="E68" s="22">
        <v>50064</v>
      </c>
      <c r="F68" s="22">
        <v>47502</v>
      </c>
      <c r="G68" s="22">
        <f t="shared" si="5"/>
        <v>-2562</v>
      </c>
      <c r="H68" s="37">
        <f t="shared" si="6"/>
        <v>94.882550335570471</v>
      </c>
      <c r="I68" s="281" t="s">
        <v>458</v>
      </c>
      <c r="J68" s="281"/>
      <c r="K68" s="281"/>
      <c r="L68" s="281"/>
      <c r="M68" s="281"/>
      <c r="N68" s="281"/>
    </row>
    <row r="69" spans="1:14" ht="38.25" customHeight="1">
      <c r="A69" s="157" t="s">
        <v>424</v>
      </c>
      <c r="B69" s="5">
        <v>1073</v>
      </c>
      <c r="C69" s="22">
        <v>16591</v>
      </c>
      <c r="D69" s="22">
        <f>64028-47502</f>
        <v>16526</v>
      </c>
      <c r="E69" s="22">
        <v>19784</v>
      </c>
      <c r="F69" s="22">
        <f>64028-47502</f>
        <v>16526</v>
      </c>
      <c r="G69" s="22">
        <f t="shared" si="5"/>
        <v>-3258</v>
      </c>
      <c r="H69" s="37">
        <f t="shared" si="6"/>
        <v>83.5321471896482</v>
      </c>
      <c r="I69" s="373">
        <f>327+167</f>
        <v>494</v>
      </c>
      <c r="J69" s="373"/>
      <c r="K69" s="373"/>
      <c r="L69" s="373"/>
      <c r="M69" s="373"/>
      <c r="N69" s="373"/>
    </row>
    <row r="70" spans="1:14" s="4" customFormat="1" ht="20.100000000000001" customHeight="1">
      <c r="A70" s="53" t="s">
        <v>221</v>
      </c>
      <c r="B70" s="6">
        <v>1080</v>
      </c>
      <c r="C70" s="154">
        <f>SUM(C71:C76)</f>
        <v>-6807</v>
      </c>
      <c r="D70" s="154">
        <f>SUM(D71:D76)</f>
        <v>-9142</v>
      </c>
      <c r="E70" s="154">
        <f>SUM(E71:E76)</f>
        <v>-10066</v>
      </c>
      <c r="F70" s="154">
        <f>SUM(F71:F76)</f>
        <v>-9142</v>
      </c>
      <c r="G70" s="26">
        <f t="shared" si="5"/>
        <v>924</v>
      </c>
      <c r="H70" s="39">
        <f t="shared" si="6"/>
        <v>90.820584144645338</v>
      </c>
      <c r="I70" s="279"/>
      <c r="J70" s="279"/>
      <c r="K70" s="279"/>
      <c r="L70" s="279"/>
      <c r="M70" s="279"/>
      <c r="N70" s="279"/>
    </row>
    <row r="71" spans="1:14" ht="20.100000000000001" customHeight="1">
      <c r="A71" s="157" t="s">
        <v>220</v>
      </c>
      <c r="B71" s="5">
        <v>1081</v>
      </c>
      <c r="C71" s="22">
        <v>0</v>
      </c>
      <c r="D71" s="22">
        <v>0</v>
      </c>
      <c r="E71" s="22">
        <v>0</v>
      </c>
      <c r="F71" s="22">
        <v>0</v>
      </c>
      <c r="G71" s="26">
        <f t="shared" si="5"/>
        <v>0</v>
      </c>
      <c r="H71" s="39"/>
      <c r="I71" s="280"/>
      <c r="J71" s="280"/>
      <c r="K71" s="280"/>
      <c r="L71" s="280"/>
      <c r="M71" s="280"/>
      <c r="N71" s="280"/>
    </row>
    <row r="72" spans="1:14" ht="20.100000000000001" customHeight="1">
      <c r="A72" s="157" t="s">
        <v>425</v>
      </c>
      <c r="B72" s="5">
        <v>1082</v>
      </c>
      <c r="C72" s="22">
        <v>-6436</v>
      </c>
      <c r="D72" s="22">
        <f>-9142+370</f>
        <v>-8772</v>
      </c>
      <c r="E72" s="22">
        <v>-9690</v>
      </c>
      <c r="F72" s="22">
        <f>-9142+370</f>
        <v>-8772</v>
      </c>
      <c r="G72" s="26">
        <f t="shared" si="5"/>
        <v>918</v>
      </c>
      <c r="H72" s="39">
        <f t="shared" si="6"/>
        <v>90.526315789473685</v>
      </c>
      <c r="I72" s="278" t="s">
        <v>439</v>
      </c>
      <c r="J72" s="280"/>
      <c r="K72" s="280"/>
      <c r="L72" s="280"/>
      <c r="M72" s="280"/>
      <c r="N72" s="280"/>
    </row>
    <row r="73" spans="1:14" ht="20.100000000000001" customHeight="1">
      <c r="A73" s="157" t="s">
        <v>222</v>
      </c>
      <c r="B73" s="5">
        <v>1083</v>
      </c>
      <c r="C73" s="22">
        <v>0</v>
      </c>
      <c r="D73" s="22">
        <v>0</v>
      </c>
      <c r="E73" s="22">
        <v>0</v>
      </c>
      <c r="F73" s="22">
        <v>0</v>
      </c>
      <c r="G73" s="26">
        <f t="shared" si="5"/>
        <v>0</v>
      </c>
      <c r="H73" s="39"/>
      <c r="I73" s="280"/>
      <c r="J73" s="280"/>
      <c r="K73" s="280"/>
      <c r="L73" s="280"/>
      <c r="M73" s="280"/>
      <c r="N73" s="280"/>
    </row>
    <row r="74" spans="1:14" ht="20.100000000000001" customHeight="1">
      <c r="A74" s="157" t="s">
        <v>223</v>
      </c>
      <c r="B74" s="5">
        <v>1084</v>
      </c>
      <c r="C74" s="22">
        <v>0</v>
      </c>
      <c r="D74" s="22">
        <v>0</v>
      </c>
      <c r="E74" s="22">
        <v>0</v>
      </c>
      <c r="F74" s="22">
        <v>0</v>
      </c>
      <c r="G74" s="26">
        <f t="shared" si="5"/>
        <v>0</v>
      </c>
      <c r="H74" s="39"/>
      <c r="I74" s="280"/>
      <c r="J74" s="280"/>
      <c r="K74" s="280"/>
      <c r="L74" s="280"/>
      <c r="M74" s="280"/>
      <c r="N74" s="280"/>
    </row>
    <row r="75" spans="1:14" ht="20.100000000000001" customHeight="1">
      <c r="A75" s="157" t="s">
        <v>224</v>
      </c>
      <c r="B75" s="5">
        <v>1085</v>
      </c>
      <c r="C75" s="22">
        <v>0</v>
      </c>
      <c r="D75" s="22">
        <v>0</v>
      </c>
      <c r="E75" s="22">
        <v>0</v>
      </c>
      <c r="F75" s="22">
        <v>0</v>
      </c>
      <c r="G75" s="26">
        <f t="shared" si="5"/>
        <v>0</v>
      </c>
      <c r="H75" s="39"/>
      <c r="I75" s="280"/>
      <c r="J75" s="280"/>
      <c r="K75" s="280"/>
      <c r="L75" s="280"/>
      <c r="M75" s="280"/>
      <c r="N75" s="280"/>
    </row>
    <row r="76" spans="1:14" ht="20.100000000000001" customHeight="1">
      <c r="A76" s="157" t="s">
        <v>426</v>
      </c>
      <c r="B76" s="5">
        <v>1086</v>
      </c>
      <c r="C76" s="22">
        <v>-371</v>
      </c>
      <c r="D76" s="22">
        <v>-370</v>
      </c>
      <c r="E76" s="22">
        <v>-376</v>
      </c>
      <c r="F76" s="22">
        <v>-370</v>
      </c>
      <c r="G76" s="26">
        <f t="shared" si="5"/>
        <v>6</v>
      </c>
      <c r="H76" s="39">
        <f t="shared" si="6"/>
        <v>98.40425531914893</v>
      </c>
      <c r="I76" s="280"/>
      <c r="J76" s="280"/>
      <c r="K76" s="280"/>
      <c r="L76" s="280"/>
      <c r="M76" s="280"/>
      <c r="N76" s="280"/>
    </row>
    <row r="77" spans="1:14" s="4" customFormat="1" ht="20.100000000000001" customHeight="1">
      <c r="A77" s="148" t="s">
        <v>225</v>
      </c>
      <c r="B77" s="6">
        <v>1100</v>
      </c>
      <c r="C77" s="154">
        <f>SUM(C34,C35,C58,C66,C70)</f>
        <v>-33389</v>
      </c>
      <c r="D77" s="154">
        <f>SUM(D34,D35,D58,D66,D70)</f>
        <v>-26062</v>
      </c>
      <c r="E77" s="154">
        <f>SUM(E34,E35,E58,E66,E70)</f>
        <v>-23834</v>
      </c>
      <c r="F77" s="154">
        <f>SUM(F34,F35,F58,F66,F70)</f>
        <v>-26062</v>
      </c>
      <c r="G77" s="26">
        <f t="shared" si="5"/>
        <v>-2228</v>
      </c>
      <c r="H77" s="39">
        <f t="shared" si="6"/>
        <v>109.34799026600655</v>
      </c>
      <c r="I77" s="279"/>
      <c r="J77" s="279"/>
      <c r="K77" s="279"/>
      <c r="L77" s="279"/>
      <c r="M77" s="279"/>
      <c r="N77" s="279"/>
    </row>
    <row r="78" spans="1:14" s="4" customFormat="1" ht="20.100000000000001" customHeight="1">
      <c r="A78" s="148" t="s">
        <v>226</v>
      </c>
      <c r="B78" s="6">
        <v>1110</v>
      </c>
      <c r="C78" s="26">
        <v>0</v>
      </c>
      <c r="D78" s="26">
        <v>0</v>
      </c>
      <c r="E78" s="26">
        <v>0</v>
      </c>
      <c r="F78" s="26">
        <v>0</v>
      </c>
      <c r="G78" s="26">
        <f t="shared" si="5"/>
        <v>0</v>
      </c>
      <c r="H78" s="39"/>
      <c r="I78" s="279"/>
      <c r="J78" s="279"/>
      <c r="K78" s="279"/>
      <c r="L78" s="279"/>
      <c r="M78" s="279"/>
      <c r="N78" s="279"/>
    </row>
    <row r="79" spans="1:14" s="4" customFormat="1" ht="20.100000000000001" customHeight="1">
      <c r="A79" s="148" t="s">
        <v>227</v>
      </c>
      <c r="B79" s="6">
        <v>1120</v>
      </c>
      <c r="C79" s="26">
        <v>0</v>
      </c>
      <c r="D79" s="26">
        <v>0</v>
      </c>
      <c r="E79" s="26">
        <v>0</v>
      </c>
      <c r="F79" s="26">
        <v>0</v>
      </c>
      <c r="G79" s="26">
        <f t="shared" si="5"/>
        <v>0</v>
      </c>
      <c r="H79" s="39"/>
      <c r="I79" s="279"/>
      <c r="J79" s="279"/>
      <c r="K79" s="279"/>
      <c r="L79" s="279"/>
      <c r="M79" s="279"/>
      <c r="N79" s="279"/>
    </row>
    <row r="80" spans="1:14" s="4" customFormat="1" ht="20.100000000000001" customHeight="1">
      <c r="A80" s="148" t="s">
        <v>228</v>
      </c>
      <c r="B80" s="6">
        <v>1130</v>
      </c>
      <c r="C80" s="26">
        <v>0</v>
      </c>
      <c r="D80" s="26">
        <v>4323</v>
      </c>
      <c r="E80" s="26">
        <v>0</v>
      </c>
      <c r="F80" s="26">
        <v>4323</v>
      </c>
      <c r="G80" s="26">
        <f t="shared" si="5"/>
        <v>4323</v>
      </c>
      <c r="H80" s="39">
        <v>100</v>
      </c>
      <c r="I80" s="280" t="s">
        <v>457</v>
      </c>
      <c r="J80" s="280"/>
      <c r="K80" s="280"/>
      <c r="L80" s="280"/>
      <c r="M80" s="280"/>
      <c r="N80" s="280"/>
    </row>
    <row r="81" spans="1:14" s="4" customFormat="1" ht="20.100000000000001" customHeight="1">
      <c r="A81" s="148" t="s">
        <v>229</v>
      </c>
      <c r="B81" s="6">
        <v>1140</v>
      </c>
      <c r="C81" s="26">
        <v>0</v>
      </c>
      <c r="D81" s="26">
        <v>0</v>
      </c>
      <c r="E81" s="26">
        <v>0</v>
      </c>
      <c r="F81" s="26">
        <v>0</v>
      </c>
      <c r="G81" s="26">
        <f t="shared" si="5"/>
        <v>0</v>
      </c>
      <c r="H81" s="39"/>
      <c r="I81" s="279"/>
      <c r="J81" s="279"/>
      <c r="K81" s="279"/>
      <c r="L81" s="279"/>
      <c r="M81" s="279"/>
      <c r="N81" s="279"/>
    </row>
    <row r="82" spans="1:14" s="4" customFormat="1" ht="20.100000000000001" customHeight="1">
      <c r="A82" s="148" t="s">
        <v>230</v>
      </c>
      <c r="B82" s="6">
        <v>1150</v>
      </c>
      <c r="C82" s="154">
        <f>SUM(C83:C84)</f>
        <v>18320</v>
      </c>
      <c r="D82" s="154">
        <f>SUM(D83:D84)</f>
        <v>26437</v>
      </c>
      <c r="E82" s="154">
        <f>SUM(E83:E84)</f>
        <v>24550</v>
      </c>
      <c r="F82" s="154">
        <f>SUM(F83:F84)</f>
        <v>26437</v>
      </c>
      <c r="G82" s="26">
        <f t="shared" si="5"/>
        <v>1887</v>
      </c>
      <c r="H82" s="39">
        <f t="shared" si="6"/>
        <v>107.68635437881872</v>
      </c>
      <c r="I82" s="279"/>
      <c r="J82" s="279"/>
      <c r="K82" s="279"/>
      <c r="L82" s="279"/>
      <c r="M82" s="279"/>
      <c r="N82" s="279"/>
    </row>
    <row r="83" spans="1:14" ht="20.100000000000001" customHeight="1">
      <c r="A83" s="157" t="s">
        <v>220</v>
      </c>
      <c r="B83" s="5">
        <v>1151</v>
      </c>
      <c r="C83" s="22">
        <v>0</v>
      </c>
      <c r="D83" s="22">
        <v>0</v>
      </c>
      <c r="E83" s="22">
        <v>0</v>
      </c>
      <c r="F83" s="22">
        <v>0</v>
      </c>
      <c r="G83" s="22">
        <f t="shared" si="5"/>
        <v>0</v>
      </c>
      <c r="H83" s="37"/>
      <c r="I83" s="280"/>
      <c r="J83" s="280"/>
      <c r="K83" s="280"/>
      <c r="L83" s="280"/>
      <c r="M83" s="280"/>
      <c r="N83" s="280"/>
    </row>
    <row r="84" spans="1:14" ht="20.100000000000001" customHeight="1">
      <c r="A84" s="157" t="s">
        <v>231</v>
      </c>
      <c r="B84" s="5">
        <v>1152</v>
      </c>
      <c r="C84" s="22">
        <v>18320</v>
      </c>
      <c r="D84" s="22">
        <f>26351+86</f>
        <v>26437</v>
      </c>
      <c r="E84" s="22">
        <v>24550</v>
      </c>
      <c r="F84" s="22">
        <f>26351+86</f>
        <v>26437</v>
      </c>
      <c r="G84" s="22">
        <f t="shared" si="5"/>
        <v>1887</v>
      </c>
      <c r="H84" s="37">
        <f t="shared" si="6"/>
        <v>107.68635437881872</v>
      </c>
      <c r="I84" s="278" t="s">
        <v>440</v>
      </c>
      <c r="J84" s="280"/>
      <c r="K84" s="280"/>
      <c r="L84" s="280"/>
      <c r="M84" s="280"/>
      <c r="N84" s="280"/>
    </row>
    <row r="85" spans="1:14" s="4" customFormat="1" ht="20.100000000000001" customHeight="1">
      <c r="A85" s="148" t="s">
        <v>232</v>
      </c>
      <c r="B85" s="6">
        <v>1160</v>
      </c>
      <c r="C85" s="154">
        <f>SUM(C86:C87)</f>
        <v>0</v>
      </c>
      <c r="D85" s="154">
        <f>SUM(D86:D87)</f>
        <v>-4428</v>
      </c>
      <c r="E85" s="154">
        <f>SUM(E86:E87)</f>
        <v>0</v>
      </c>
      <c r="F85" s="154">
        <f>SUM(F86:F87)</f>
        <v>-4428</v>
      </c>
      <c r="G85" s="26">
        <f t="shared" si="5"/>
        <v>-4428</v>
      </c>
      <c r="H85" s="39">
        <v>100</v>
      </c>
      <c r="I85" s="279"/>
      <c r="J85" s="279"/>
      <c r="K85" s="279"/>
      <c r="L85" s="279"/>
      <c r="M85" s="279"/>
      <c r="N85" s="279"/>
    </row>
    <row r="86" spans="1:14" ht="20.100000000000001" customHeight="1">
      <c r="A86" s="157" t="s">
        <v>220</v>
      </c>
      <c r="B86" s="5">
        <v>1161</v>
      </c>
      <c r="C86" s="22">
        <v>0</v>
      </c>
      <c r="D86" s="22">
        <v>0</v>
      </c>
      <c r="E86" s="22">
        <v>0</v>
      </c>
      <c r="F86" s="22">
        <v>0</v>
      </c>
      <c r="G86" s="26">
        <f t="shared" si="5"/>
        <v>0</v>
      </c>
      <c r="H86" s="39"/>
      <c r="I86" s="280"/>
      <c r="J86" s="280"/>
      <c r="K86" s="280"/>
      <c r="L86" s="280"/>
      <c r="M86" s="280"/>
      <c r="N86" s="280"/>
    </row>
    <row r="87" spans="1:14" ht="20.100000000000001" customHeight="1">
      <c r="A87" s="157" t="s">
        <v>233</v>
      </c>
      <c r="B87" s="5">
        <v>1162</v>
      </c>
      <c r="C87" s="22">
        <v>0</v>
      </c>
      <c r="D87" s="22">
        <v>-4428</v>
      </c>
      <c r="E87" s="22">
        <v>0</v>
      </c>
      <c r="F87" s="22">
        <v>-4428</v>
      </c>
      <c r="G87" s="26">
        <f t="shared" si="5"/>
        <v>-4428</v>
      </c>
      <c r="H87" s="39">
        <v>100</v>
      </c>
      <c r="I87" s="280" t="s">
        <v>446</v>
      </c>
      <c r="J87" s="280"/>
      <c r="K87" s="280"/>
      <c r="L87" s="280"/>
      <c r="M87" s="280"/>
      <c r="N87" s="280"/>
    </row>
    <row r="88" spans="1:14" s="4" customFormat="1" ht="20.100000000000001" customHeight="1">
      <c r="A88" s="148" t="s">
        <v>234</v>
      </c>
      <c r="B88" s="6">
        <v>1170</v>
      </c>
      <c r="C88" s="154">
        <f>SUM(C77:C82,C85)</f>
        <v>-15069</v>
      </c>
      <c r="D88" s="154">
        <f>SUM(D77:D82,D85)</f>
        <v>270</v>
      </c>
      <c r="E88" s="154">
        <f>SUM(E77:E82,E85)</f>
        <v>716</v>
      </c>
      <c r="F88" s="154">
        <f>SUM(F77:F82,F85)</f>
        <v>270</v>
      </c>
      <c r="G88" s="26">
        <f t="shared" si="5"/>
        <v>-446</v>
      </c>
      <c r="H88" s="39">
        <f t="shared" si="6"/>
        <v>37.709497206703915</v>
      </c>
      <c r="I88" s="279"/>
      <c r="J88" s="279"/>
      <c r="K88" s="279"/>
      <c r="L88" s="279"/>
      <c r="M88" s="279"/>
      <c r="N88" s="279"/>
    </row>
    <row r="89" spans="1:14" ht="20.100000000000001" customHeight="1">
      <c r="A89" s="157" t="s">
        <v>235</v>
      </c>
      <c r="B89" s="146">
        <v>1180</v>
      </c>
      <c r="C89" s="22">
        <v>0</v>
      </c>
      <c r="D89" s="22">
        <v>0</v>
      </c>
      <c r="E89" s="22">
        <v>0</v>
      </c>
      <c r="F89" s="22">
        <v>0</v>
      </c>
      <c r="G89" s="22">
        <f t="shared" ref="G89:G98" si="7">F89-E89</f>
        <v>0</v>
      </c>
      <c r="H89" s="37"/>
      <c r="I89" s="280"/>
      <c r="J89" s="280"/>
      <c r="K89" s="280"/>
      <c r="L89" s="280"/>
      <c r="M89" s="280"/>
      <c r="N89" s="280"/>
    </row>
    <row r="90" spans="1:14" ht="20.100000000000001" customHeight="1">
      <c r="A90" s="157" t="s">
        <v>236</v>
      </c>
      <c r="B90" s="146">
        <v>1181</v>
      </c>
      <c r="C90" s="22">
        <v>0</v>
      </c>
      <c r="D90" s="22">
        <v>0</v>
      </c>
      <c r="E90" s="22">
        <v>0</v>
      </c>
      <c r="F90" s="22">
        <v>0</v>
      </c>
      <c r="G90" s="22">
        <f t="shared" si="7"/>
        <v>0</v>
      </c>
      <c r="H90" s="37"/>
      <c r="I90" s="280"/>
      <c r="J90" s="280"/>
      <c r="K90" s="280"/>
      <c r="L90" s="280"/>
      <c r="M90" s="280"/>
      <c r="N90" s="280"/>
    </row>
    <row r="91" spans="1:14" ht="20.100000000000001" customHeight="1">
      <c r="A91" s="157" t="s">
        <v>237</v>
      </c>
      <c r="B91" s="5">
        <v>1190</v>
      </c>
      <c r="C91" s="22">
        <v>0</v>
      </c>
      <c r="D91" s="22">
        <v>0</v>
      </c>
      <c r="E91" s="22">
        <v>0</v>
      </c>
      <c r="F91" s="22">
        <v>0</v>
      </c>
      <c r="G91" s="22">
        <f t="shared" si="7"/>
        <v>0</v>
      </c>
      <c r="H91" s="37"/>
      <c r="I91" s="280"/>
      <c r="J91" s="280"/>
      <c r="K91" s="280"/>
      <c r="L91" s="280"/>
      <c r="M91" s="280"/>
      <c r="N91" s="280"/>
    </row>
    <row r="92" spans="1:14" ht="20.100000000000001" customHeight="1">
      <c r="A92" s="157" t="s">
        <v>238</v>
      </c>
      <c r="B92" s="17">
        <v>1191</v>
      </c>
      <c r="C92" s="22">
        <v>0</v>
      </c>
      <c r="D92" s="22">
        <v>0</v>
      </c>
      <c r="E92" s="22">
        <v>0</v>
      </c>
      <c r="F92" s="22">
        <v>0</v>
      </c>
      <c r="G92" s="22">
        <f t="shared" si="7"/>
        <v>0</v>
      </c>
      <c r="H92" s="37"/>
      <c r="I92" s="280"/>
      <c r="J92" s="280"/>
      <c r="K92" s="280"/>
      <c r="L92" s="280"/>
      <c r="M92" s="280"/>
      <c r="N92" s="280"/>
    </row>
    <row r="93" spans="1:14" s="4" customFormat="1" ht="20.100000000000001" customHeight="1">
      <c r="A93" s="148" t="s">
        <v>239</v>
      </c>
      <c r="B93" s="6">
        <v>1200</v>
      </c>
      <c r="C93" s="154">
        <f>SUM(C88:C92)</f>
        <v>-15069</v>
      </c>
      <c r="D93" s="154">
        <f>SUM(D88:D92)</f>
        <v>270</v>
      </c>
      <c r="E93" s="154">
        <f>SUM(E88:E92)</f>
        <v>716</v>
      </c>
      <c r="F93" s="154">
        <f>SUM(F88:F92)</f>
        <v>270</v>
      </c>
      <c r="G93" s="26">
        <f t="shared" si="7"/>
        <v>-446</v>
      </c>
      <c r="H93" s="39">
        <f t="shared" ref="H93:H97" si="8">(F93/E93)*100</f>
        <v>37.709497206703915</v>
      </c>
      <c r="I93" s="279"/>
      <c r="J93" s="279"/>
      <c r="K93" s="279"/>
      <c r="L93" s="279"/>
      <c r="M93" s="279"/>
      <c r="N93" s="279"/>
    </row>
    <row r="94" spans="1:14" ht="20.100000000000001" customHeight="1">
      <c r="A94" s="157" t="s">
        <v>240</v>
      </c>
      <c r="B94" s="17">
        <v>1201</v>
      </c>
      <c r="C94" s="183">
        <f t="shared" ref="C94:F94" si="9">IF(C93&gt;0,C93,0)</f>
        <v>0</v>
      </c>
      <c r="D94" s="236">
        <f t="shared" si="9"/>
        <v>270</v>
      </c>
      <c r="E94" s="236">
        <f t="shared" si="9"/>
        <v>716</v>
      </c>
      <c r="F94" s="236">
        <f t="shared" si="9"/>
        <v>270</v>
      </c>
      <c r="G94" s="26">
        <f t="shared" si="7"/>
        <v>-446</v>
      </c>
      <c r="H94" s="39">
        <f t="shared" si="8"/>
        <v>37.709497206703915</v>
      </c>
      <c r="I94" s="278"/>
      <c r="J94" s="278"/>
      <c r="K94" s="278"/>
      <c r="L94" s="278"/>
      <c r="M94" s="278"/>
      <c r="N94" s="278"/>
    </row>
    <row r="95" spans="1:14" ht="20.100000000000001" customHeight="1">
      <c r="A95" s="157" t="s">
        <v>241</v>
      </c>
      <c r="B95" s="17">
        <v>1202</v>
      </c>
      <c r="C95" s="183">
        <f t="shared" ref="C95:F95" si="10">IF(C93&lt;0,C93,0)</f>
        <v>-15069</v>
      </c>
      <c r="D95" s="236">
        <f t="shared" si="10"/>
        <v>0</v>
      </c>
      <c r="E95" s="236">
        <f t="shared" si="10"/>
        <v>0</v>
      </c>
      <c r="F95" s="236">
        <f t="shared" si="10"/>
        <v>0</v>
      </c>
      <c r="G95" s="26">
        <f t="shared" si="7"/>
        <v>0</v>
      </c>
      <c r="H95" s="39"/>
      <c r="I95" s="278"/>
      <c r="J95" s="278"/>
      <c r="K95" s="278"/>
      <c r="L95" s="278"/>
      <c r="M95" s="278"/>
      <c r="N95" s="278"/>
    </row>
    <row r="96" spans="1:14" s="4" customFormat="1" ht="20.100000000000001" customHeight="1">
      <c r="A96" s="148" t="s">
        <v>242</v>
      </c>
      <c r="B96" s="6">
        <v>1210</v>
      </c>
      <c r="C96" s="154">
        <f>SUM(C23,C66,C78,C80,C82,C90,C91)</f>
        <v>254215</v>
      </c>
      <c r="D96" s="154">
        <f>SUM(D23,D66,D78,D80,D82,D90,D91)</f>
        <v>340355</v>
      </c>
      <c r="E96" s="154">
        <f>SUM(E23,E66,E78,E80,E82,E90,E91)</f>
        <v>341853</v>
      </c>
      <c r="F96" s="154">
        <f>SUM(F23,F66,F78,F80,F82,F90,F91)</f>
        <v>340355</v>
      </c>
      <c r="G96" s="26">
        <f t="shared" si="7"/>
        <v>-1498</v>
      </c>
      <c r="H96" s="39">
        <f t="shared" si="8"/>
        <v>99.561799954951397</v>
      </c>
      <c r="I96" s="279"/>
      <c r="J96" s="279"/>
      <c r="K96" s="279"/>
      <c r="L96" s="279"/>
      <c r="M96" s="279"/>
      <c r="N96" s="279"/>
    </row>
    <row r="97" spans="1:14" s="4" customFormat="1" ht="20.100000000000001" customHeight="1">
      <c r="A97" s="148" t="s">
        <v>243</v>
      </c>
      <c r="B97" s="6">
        <v>1220</v>
      </c>
      <c r="C97" s="154">
        <f>SUM(C24,C35,C58,C70,C79,C81,C85,C89,C92)</f>
        <v>-269284</v>
      </c>
      <c r="D97" s="154">
        <f>SUM(D24,D35,D58,D70,D79,D81,D85,D89,D92)</f>
        <v>-340085</v>
      </c>
      <c r="E97" s="154">
        <f>SUM(E24,E35,E58,E70,E79,E81,E85,E89,E92)</f>
        <v>-341137</v>
      </c>
      <c r="F97" s="154">
        <f>SUM(F24,F35,F58,F70,F79,F81,F85,F89,F92)</f>
        <v>-340085</v>
      </c>
      <c r="G97" s="26">
        <f t="shared" si="7"/>
        <v>1052</v>
      </c>
      <c r="H97" s="39">
        <f t="shared" si="8"/>
        <v>99.691619495979623</v>
      </c>
      <c r="I97" s="279"/>
      <c r="J97" s="279"/>
      <c r="K97" s="279"/>
      <c r="L97" s="279"/>
      <c r="M97" s="279"/>
      <c r="N97" s="279"/>
    </row>
    <row r="98" spans="1:14" ht="20.100000000000001" customHeight="1">
      <c r="A98" s="157" t="s">
        <v>244</v>
      </c>
      <c r="B98" s="5">
        <v>1230</v>
      </c>
      <c r="C98" s="22"/>
      <c r="D98" s="22"/>
      <c r="E98" s="22"/>
      <c r="F98" s="22"/>
      <c r="G98" s="22">
        <f t="shared" si="7"/>
        <v>0</v>
      </c>
      <c r="H98" s="37"/>
      <c r="I98" s="280"/>
      <c r="J98" s="280"/>
      <c r="K98" s="280"/>
      <c r="L98" s="280"/>
      <c r="M98" s="280"/>
      <c r="N98" s="280"/>
    </row>
    <row r="99" spans="1:14" s="4" customFormat="1" ht="37.5">
      <c r="A99" s="97" t="s">
        <v>245</v>
      </c>
      <c r="B99" s="6">
        <v>1300</v>
      </c>
      <c r="C99" s="154">
        <v>-35630</v>
      </c>
      <c r="D99" s="154">
        <f>D77+D106</f>
        <v>2710</v>
      </c>
      <c r="E99" s="154">
        <v>2871</v>
      </c>
      <c r="F99" s="154">
        <f>F77+F106</f>
        <v>2710</v>
      </c>
      <c r="G99" s="22">
        <f t="shared" ref="G99:G108" si="11">F99-E99</f>
        <v>-161</v>
      </c>
      <c r="H99" s="37">
        <f t="shared" ref="H99:H108" si="12">(F99/E99)*100</f>
        <v>94.392197840473699</v>
      </c>
      <c r="I99" s="279"/>
      <c r="J99" s="279"/>
      <c r="K99" s="279"/>
      <c r="L99" s="279"/>
      <c r="M99" s="279"/>
      <c r="N99" s="279"/>
    </row>
    <row r="100" spans="1:14" s="4" customFormat="1" ht="20.100000000000001" customHeight="1">
      <c r="A100" s="148" t="s">
        <v>246</v>
      </c>
      <c r="B100" s="148"/>
      <c r="C100" s="148"/>
      <c r="D100" s="148"/>
      <c r="E100" s="148"/>
      <c r="F100" s="148"/>
      <c r="G100" s="22">
        <f t="shared" si="11"/>
        <v>0</v>
      </c>
      <c r="H100" s="37"/>
      <c r="I100" s="285"/>
      <c r="J100" s="285"/>
      <c r="K100" s="285"/>
      <c r="L100" s="285"/>
      <c r="M100" s="285"/>
      <c r="N100" s="285"/>
    </row>
    <row r="101" spans="1:14" s="4" customFormat="1" ht="20.100000000000001" customHeight="1">
      <c r="A101" s="157" t="s">
        <v>247</v>
      </c>
      <c r="B101" s="5">
        <v>1400</v>
      </c>
      <c r="C101" s="22">
        <v>65756</v>
      </c>
      <c r="D101" s="22">
        <v>70553</v>
      </c>
      <c r="E101" s="22">
        <v>76168</v>
      </c>
      <c r="F101" s="22">
        <v>70553</v>
      </c>
      <c r="G101" s="22">
        <f t="shared" si="11"/>
        <v>-5615</v>
      </c>
      <c r="H101" s="37">
        <f t="shared" si="12"/>
        <v>92.628137800651189</v>
      </c>
      <c r="I101" s="280"/>
      <c r="J101" s="280"/>
      <c r="K101" s="280"/>
      <c r="L101" s="280"/>
      <c r="M101" s="280"/>
      <c r="N101" s="280"/>
    </row>
    <row r="102" spans="1:14" s="4" customFormat="1" ht="20.100000000000001" customHeight="1">
      <c r="A102" s="157" t="s">
        <v>248</v>
      </c>
      <c r="B102" s="150">
        <v>1401</v>
      </c>
      <c r="C102" s="22">
        <v>38521</v>
      </c>
      <c r="D102" s="22">
        <v>43555</v>
      </c>
      <c r="E102" s="22">
        <v>45600</v>
      </c>
      <c r="F102" s="22">
        <v>43555</v>
      </c>
      <c r="G102" s="22">
        <f t="shared" si="11"/>
        <v>-2045</v>
      </c>
      <c r="H102" s="37">
        <f t="shared" si="12"/>
        <v>95.515350877192986</v>
      </c>
      <c r="I102" s="278"/>
      <c r="J102" s="278"/>
      <c r="K102" s="278"/>
      <c r="L102" s="278"/>
      <c r="M102" s="278"/>
      <c r="N102" s="278"/>
    </row>
    <row r="103" spans="1:14" s="4" customFormat="1" ht="20.100000000000001" customHeight="1">
      <c r="A103" s="157" t="s">
        <v>249</v>
      </c>
      <c r="B103" s="150">
        <v>1402</v>
      </c>
      <c r="C103" s="22">
        <v>5673</v>
      </c>
      <c r="D103" s="22">
        <f>-D27-D26</f>
        <v>10151</v>
      </c>
      <c r="E103" s="22">
        <v>10381</v>
      </c>
      <c r="F103" s="22">
        <f>-F27-F26</f>
        <v>10151</v>
      </c>
      <c r="G103" s="22">
        <f t="shared" si="11"/>
        <v>-230</v>
      </c>
      <c r="H103" s="37">
        <f t="shared" si="12"/>
        <v>97.784413832964063</v>
      </c>
      <c r="I103" s="278"/>
      <c r="J103" s="278"/>
      <c r="K103" s="278"/>
      <c r="L103" s="278"/>
      <c r="M103" s="278"/>
      <c r="N103" s="278"/>
    </row>
    <row r="104" spans="1:14" s="4" customFormat="1" ht="20.100000000000001" customHeight="1">
      <c r="A104" s="157" t="s">
        <v>126</v>
      </c>
      <c r="B104" s="8">
        <v>1410</v>
      </c>
      <c r="C104" s="22">
        <v>139868</v>
      </c>
      <c r="D104" s="22">
        <v>172167</v>
      </c>
      <c r="E104" s="22">
        <v>172268</v>
      </c>
      <c r="F104" s="22">
        <v>172167</v>
      </c>
      <c r="G104" s="22">
        <f t="shared" si="11"/>
        <v>-101</v>
      </c>
      <c r="H104" s="37">
        <f t="shared" si="12"/>
        <v>99.94137042282955</v>
      </c>
      <c r="I104" s="278" t="s">
        <v>456</v>
      </c>
      <c r="J104" s="278"/>
      <c r="K104" s="278"/>
      <c r="L104" s="278"/>
      <c r="M104" s="278"/>
      <c r="N104" s="278"/>
    </row>
    <row r="105" spans="1:14" s="4" customFormat="1" ht="20.100000000000001" customHeight="1">
      <c r="A105" s="157" t="s">
        <v>185</v>
      </c>
      <c r="B105" s="8">
        <v>1420</v>
      </c>
      <c r="C105" s="22">
        <v>28639</v>
      </c>
      <c r="D105" s="22">
        <f>35005+1</f>
        <v>35006</v>
      </c>
      <c r="E105" s="22">
        <v>35415</v>
      </c>
      <c r="F105" s="22">
        <f>35005+1</f>
        <v>35006</v>
      </c>
      <c r="G105" s="22">
        <f t="shared" si="11"/>
        <v>-409</v>
      </c>
      <c r="H105" s="37">
        <f t="shared" si="12"/>
        <v>98.845122123394049</v>
      </c>
      <c r="I105" s="280"/>
      <c r="J105" s="280"/>
      <c r="K105" s="280"/>
      <c r="L105" s="280"/>
      <c r="M105" s="280"/>
      <c r="N105" s="280"/>
    </row>
    <row r="106" spans="1:14" s="4" customFormat="1" ht="20.100000000000001" customHeight="1">
      <c r="A106" s="157" t="s">
        <v>250</v>
      </c>
      <c r="B106" s="8">
        <v>1430</v>
      </c>
      <c r="C106" s="22">
        <v>19963</v>
      </c>
      <c r="D106" s="22">
        <v>28772</v>
      </c>
      <c r="E106" s="22">
        <v>26705</v>
      </c>
      <c r="F106" s="22">
        <v>28772</v>
      </c>
      <c r="G106" s="22">
        <f t="shared" si="11"/>
        <v>2067</v>
      </c>
      <c r="H106" s="37">
        <f t="shared" si="12"/>
        <v>107.74012357236474</v>
      </c>
      <c r="I106" s="278" t="s">
        <v>435</v>
      </c>
      <c r="J106" s="280"/>
      <c r="K106" s="280"/>
      <c r="L106" s="280"/>
      <c r="M106" s="280"/>
      <c r="N106" s="280"/>
    </row>
    <row r="107" spans="1:14" s="4" customFormat="1" ht="20.100000000000001" customHeight="1">
      <c r="A107" s="157" t="s">
        <v>251</v>
      </c>
      <c r="B107" s="8">
        <v>1440</v>
      </c>
      <c r="C107" s="22">
        <v>14131</v>
      </c>
      <c r="D107" s="22">
        <v>28788</v>
      </c>
      <c r="E107" s="22">
        <v>30205</v>
      </c>
      <c r="F107" s="22">
        <v>28788</v>
      </c>
      <c r="G107" s="22">
        <f t="shared" si="11"/>
        <v>-1417</v>
      </c>
      <c r="H107" s="37">
        <f t="shared" si="12"/>
        <v>95.308723721238209</v>
      </c>
      <c r="I107" s="278"/>
      <c r="J107" s="280"/>
      <c r="K107" s="280"/>
      <c r="L107" s="280"/>
      <c r="M107" s="280"/>
      <c r="N107" s="280"/>
    </row>
    <row r="108" spans="1:14" s="4" customFormat="1">
      <c r="A108" s="148" t="s">
        <v>172</v>
      </c>
      <c r="B108" s="14">
        <v>1450</v>
      </c>
      <c r="C108" s="154">
        <f>SUM(C101,C104:C107)</f>
        <v>268357</v>
      </c>
      <c r="D108" s="154">
        <f>SUM(D101,D104:D107)</f>
        <v>335286</v>
      </c>
      <c r="E108" s="154">
        <f>SUM(E101,E104:E107)</f>
        <v>340761</v>
      </c>
      <c r="F108" s="154">
        <f>SUM(F101,F104:F107)</f>
        <v>335286</v>
      </c>
      <c r="G108" s="22">
        <f t="shared" si="11"/>
        <v>-5475</v>
      </c>
      <c r="H108" s="37">
        <f t="shared" si="12"/>
        <v>98.393302050410696</v>
      </c>
      <c r="I108" s="278" t="s">
        <v>455</v>
      </c>
      <c r="J108" s="279"/>
      <c r="K108" s="279"/>
      <c r="L108" s="279"/>
      <c r="M108" s="279"/>
      <c r="N108" s="279"/>
    </row>
    <row r="109" spans="1:14" s="4" customFormat="1">
      <c r="A109" s="151"/>
      <c r="B109" s="19"/>
      <c r="C109" s="19"/>
      <c r="D109" s="182"/>
      <c r="E109" s="19"/>
      <c r="F109" s="182"/>
      <c r="G109" s="19"/>
      <c r="H109" s="19"/>
      <c r="I109" s="19"/>
    </row>
    <row r="110" spans="1:14" s="4" customFormat="1">
      <c r="A110" s="151"/>
      <c r="B110" s="19"/>
      <c r="C110" s="19"/>
      <c r="D110" s="177"/>
      <c r="E110" s="177"/>
      <c r="F110" s="177"/>
      <c r="G110" s="19"/>
      <c r="H110" s="19"/>
      <c r="I110" s="19"/>
    </row>
    <row r="111" spans="1:14">
      <c r="A111" s="147"/>
    </row>
    <row r="112" spans="1:14" ht="27.75" customHeight="1">
      <c r="A112" s="147" t="s">
        <v>431</v>
      </c>
      <c r="B112" s="1"/>
      <c r="C112" s="287" t="s">
        <v>252</v>
      </c>
      <c r="D112" s="287"/>
      <c r="E112" s="232"/>
      <c r="F112" s="242" t="s">
        <v>419</v>
      </c>
      <c r="G112" s="242"/>
      <c r="H112" s="242"/>
      <c r="I112" s="2"/>
    </row>
    <row r="113" spans="1:9">
      <c r="A113" s="11" t="s">
        <v>253</v>
      </c>
      <c r="B113" s="2"/>
      <c r="C113" s="286" t="s">
        <v>254</v>
      </c>
      <c r="D113" s="286"/>
      <c r="E113" s="2"/>
      <c r="F113" s="242" t="s">
        <v>152</v>
      </c>
      <c r="G113" s="242"/>
      <c r="H113" s="242"/>
      <c r="I113" s="2"/>
    </row>
    <row r="114" spans="1:9">
      <c r="A114" s="147"/>
    </row>
    <row r="115" spans="1:9">
      <c r="A115" s="147"/>
    </row>
    <row r="116" spans="1:9">
      <c r="A116" s="147"/>
    </row>
    <row r="117" spans="1:9">
      <c r="A117" s="147"/>
    </row>
    <row r="118" spans="1:9">
      <c r="A118" s="147"/>
    </row>
    <row r="119" spans="1:9">
      <c r="A119" s="147"/>
    </row>
    <row r="120" spans="1:9">
      <c r="A120" s="147"/>
    </row>
    <row r="121" spans="1:9">
      <c r="A121" s="147"/>
    </row>
    <row r="122" spans="1:9">
      <c r="A122" s="147"/>
    </row>
    <row r="123" spans="1:9">
      <c r="A123" s="147"/>
    </row>
    <row r="124" spans="1:9">
      <c r="A124" s="147"/>
    </row>
    <row r="125" spans="1:9">
      <c r="A125" s="147"/>
    </row>
    <row r="126" spans="1:9">
      <c r="A126" s="147"/>
      <c r="B126" s="2"/>
      <c r="C126" s="2"/>
      <c r="D126" s="2"/>
      <c r="E126" s="2"/>
      <c r="F126" s="2"/>
      <c r="G126" s="2"/>
      <c r="H126" s="2"/>
      <c r="I126" s="2"/>
    </row>
    <row r="127" spans="1:9">
      <c r="A127" s="147"/>
      <c r="B127" s="2"/>
      <c r="C127" s="2"/>
      <c r="D127" s="2"/>
      <c r="E127" s="2"/>
      <c r="F127" s="2"/>
      <c r="G127" s="2"/>
      <c r="H127" s="2"/>
      <c r="I127" s="2"/>
    </row>
    <row r="128" spans="1:9">
      <c r="A128" s="147"/>
      <c r="B128" s="2"/>
      <c r="C128" s="2"/>
      <c r="D128" s="2"/>
      <c r="E128" s="2"/>
      <c r="F128" s="2"/>
      <c r="G128" s="2"/>
      <c r="H128" s="2"/>
      <c r="I128" s="2"/>
    </row>
    <row r="129" spans="1:9">
      <c r="A129" s="147"/>
      <c r="B129" s="2"/>
      <c r="C129" s="2"/>
      <c r="D129" s="2"/>
      <c r="E129" s="2"/>
      <c r="F129" s="2"/>
      <c r="G129" s="2"/>
      <c r="H129" s="2"/>
      <c r="I129" s="2"/>
    </row>
    <row r="130" spans="1:9">
      <c r="A130" s="147"/>
      <c r="B130" s="2"/>
      <c r="C130" s="2"/>
      <c r="D130" s="2"/>
      <c r="E130" s="2"/>
      <c r="F130" s="2"/>
      <c r="G130" s="2"/>
      <c r="H130" s="2"/>
      <c r="I130" s="2"/>
    </row>
    <row r="131" spans="1:9">
      <c r="A131" s="147"/>
      <c r="B131" s="2"/>
      <c r="C131" s="2"/>
      <c r="D131" s="2"/>
      <c r="E131" s="2"/>
      <c r="F131" s="2"/>
      <c r="G131" s="2"/>
      <c r="H131" s="2"/>
      <c r="I131" s="2"/>
    </row>
    <row r="132" spans="1:9">
      <c r="A132" s="147"/>
      <c r="B132" s="2"/>
      <c r="C132" s="2"/>
      <c r="D132" s="2"/>
      <c r="E132" s="2"/>
      <c r="F132" s="2"/>
      <c r="G132" s="2"/>
      <c r="H132" s="2"/>
      <c r="I132" s="2"/>
    </row>
    <row r="133" spans="1:9">
      <c r="A133" s="147"/>
      <c r="B133" s="2"/>
      <c r="C133" s="2"/>
      <c r="D133" s="2"/>
      <c r="E133" s="2"/>
      <c r="F133" s="2"/>
      <c r="G133" s="2"/>
      <c r="H133" s="2"/>
      <c r="I133" s="2"/>
    </row>
    <row r="134" spans="1:9">
      <c r="A134" s="147"/>
      <c r="B134" s="2"/>
      <c r="C134" s="2"/>
      <c r="D134" s="2"/>
      <c r="E134" s="2"/>
      <c r="F134" s="2"/>
      <c r="G134" s="2"/>
      <c r="H134" s="2"/>
      <c r="I134" s="2"/>
    </row>
    <row r="135" spans="1:9">
      <c r="A135" s="147"/>
      <c r="B135" s="2"/>
      <c r="C135" s="2"/>
      <c r="D135" s="2"/>
      <c r="E135" s="2"/>
      <c r="F135" s="2"/>
      <c r="G135" s="2"/>
      <c r="H135" s="2"/>
      <c r="I135" s="2"/>
    </row>
    <row r="136" spans="1:9">
      <c r="A136" s="147"/>
      <c r="B136" s="2"/>
      <c r="C136" s="2"/>
      <c r="D136" s="2"/>
      <c r="E136" s="2"/>
      <c r="F136" s="2"/>
      <c r="G136" s="2"/>
      <c r="H136" s="2"/>
      <c r="I136" s="2"/>
    </row>
    <row r="137" spans="1:9">
      <c r="A137" s="147"/>
      <c r="B137" s="2"/>
      <c r="C137" s="2"/>
      <c r="D137" s="2"/>
      <c r="E137" s="2"/>
      <c r="F137" s="2"/>
      <c r="G137" s="2"/>
      <c r="H137" s="2"/>
      <c r="I137" s="2"/>
    </row>
    <row r="138" spans="1:9">
      <c r="A138" s="147"/>
      <c r="B138" s="2"/>
      <c r="C138" s="2"/>
      <c r="D138" s="2"/>
      <c r="E138" s="2"/>
      <c r="F138" s="2"/>
      <c r="G138" s="2"/>
      <c r="H138" s="2"/>
      <c r="I138" s="2"/>
    </row>
    <row r="139" spans="1:9">
      <c r="A139" s="147"/>
      <c r="B139" s="2"/>
      <c r="C139" s="2"/>
      <c r="D139" s="2"/>
      <c r="E139" s="2"/>
      <c r="F139" s="2"/>
      <c r="G139" s="2"/>
      <c r="H139" s="2"/>
      <c r="I139" s="2"/>
    </row>
    <row r="140" spans="1:9">
      <c r="A140" s="147"/>
      <c r="B140" s="2"/>
      <c r="C140" s="2"/>
      <c r="D140" s="2"/>
      <c r="E140" s="2"/>
      <c r="F140" s="2"/>
      <c r="G140" s="2"/>
      <c r="H140" s="2"/>
      <c r="I140" s="2"/>
    </row>
    <row r="141" spans="1:9">
      <c r="A141" s="147"/>
      <c r="B141" s="2"/>
      <c r="C141" s="2"/>
      <c r="D141" s="2"/>
      <c r="E141" s="2"/>
      <c r="F141" s="2"/>
      <c r="G141" s="2"/>
      <c r="H141" s="2"/>
      <c r="I141" s="2"/>
    </row>
    <row r="142" spans="1:9">
      <c r="A142" s="147"/>
      <c r="B142" s="2"/>
      <c r="C142" s="2"/>
      <c r="D142" s="2"/>
      <c r="E142" s="2"/>
      <c r="F142" s="2"/>
      <c r="G142" s="2"/>
      <c r="H142" s="2"/>
      <c r="I142" s="2"/>
    </row>
    <row r="143" spans="1:9">
      <c r="A143" s="147"/>
      <c r="B143" s="2"/>
      <c r="C143" s="2"/>
      <c r="D143" s="2"/>
      <c r="E143" s="2"/>
      <c r="F143" s="2"/>
      <c r="G143" s="2"/>
      <c r="H143" s="2"/>
      <c r="I143" s="2"/>
    </row>
    <row r="144" spans="1:9">
      <c r="A144" s="147"/>
      <c r="B144" s="2"/>
      <c r="C144" s="2"/>
      <c r="D144" s="2"/>
      <c r="E144" s="2"/>
      <c r="F144" s="2"/>
      <c r="G144" s="2"/>
      <c r="H144" s="2"/>
      <c r="I144" s="2"/>
    </row>
    <row r="145" spans="1:9">
      <c r="A145" s="147"/>
      <c r="B145" s="2"/>
      <c r="C145" s="2"/>
      <c r="D145" s="2"/>
      <c r="E145" s="2"/>
      <c r="F145" s="2"/>
      <c r="G145" s="2"/>
      <c r="H145" s="2"/>
      <c r="I145" s="2"/>
    </row>
    <row r="146" spans="1:9">
      <c r="A146" s="147"/>
      <c r="B146" s="2"/>
      <c r="C146" s="2"/>
      <c r="D146" s="2"/>
      <c r="E146" s="2"/>
      <c r="F146" s="2"/>
      <c r="G146" s="2"/>
      <c r="H146" s="2"/>
      <c r="I146" s="2"/>
    </row>
    <row r="147" spans="1:9">
      <c r="A147" s="147"/>
      <c r="B147" s="2"/>
      <c r="C147" s="2"/>
      <c r="D147" s="2"/>
      <c r="E147" s="2"/>
      <c r="F147" s="2"/>
      <c r="G147" s="2"/>
      <c r="H147" s="2"/>
      <c r="I147" s="2"/>
    </row>
    <row r="148" spans="1:9">
      <c r="A148" s="147"/>
      <c r="B148" s="2"/>
      <c r="C148" s="2"/>
      <c r="D148" s="2"/>
      <c r="E148" s="2"/>
      <c r="F148" s="2"/>
      <c r="G148" s="2"/>
      <c r="H148" s="2"/>
      <c r="I148" s="2"/>
    </row>
    <row r="149" spans="1:9">
      <c r="A149" s="147"/>
      <c r="B149" s="2"/>
      <c r="C149" s="2"/>
      <c r="D149" s="2"/>
      <c r="E149" s="2"/>
      <c r="F149" s="2"/>
      <c r="G149" s="2"/>
      <c r="H149" s="2"/>
      <c r="I149" s="2"/>
    </row>
    <row r="150" spans="1:9">
      <c r="A150" s="147"/>
      <c r="B150" s="2"/>
      <c r="C150" s="2"/>
      <c r="D150" s="2"/>
      <c r="E150" s="2"/>
      <c r="F150" s="2"/>
      <c r="G150" s="2"/>
      <c r="H150" s="2"/>
      <c r="I150" s="2"/>
    </row>
    <row r="151" spans="1:9">
      <c r="A151" s="147"/>
      <c r="B151" s="2"/>
      <c r="C151" s="2"/>
      <c r="D151" s="2"/>
      <c r="E151" s="2"/>
      <c r="F151" s="2"/>
      <c r="G151" s="2"/>
      <c r="H151" s="2"/>
      <c r="I151" s="2"/>
    </row>
    <row r="152" spans="1:9">
      <c r="A152" s="147"/>
      <c r="B152" s="2"/>
      <c r="C152" s="2"/>
      <c r="D152" s="2"/>
      <c r="E152" s="2"/>
      <c r="F152" s="2"/>
      <c r="G152" s="2"/>
      <c r="H152" s="2"/>
      <c r="I152" s="2"/>
    </row>
    <row r="153" spans="1:9">
      <c r="A153" s="147"/>
      <c r="B153" s="2"/>
      <c r="C153" s="2"/>
      <c r="D153" s="2"/>
      <c r="E153" s="2"/>
      <c r="F153" s="2"/>
      <c r="G153" s="2"/>
      <c r="H153" s="2"/>
      <c r="I153" s="2"/>
    </row>
    <row r="154" spans="1:9">
      <c r="A154" s="147"/>
      <c r="B154" s="2"/>
      <c r="C154" s="2"/>
      <c r="D154" s="2"/>
      <c r="E154" s="2"/>
      <c r="F154" s="2"/>
      <c r="G154" s="2"/>
      <c r="H154" s="2"/>
      <c r="I154" s="2"/>
    </row>
    <row r="155" spans="1:9">
      <c r="A155" s="147"/>
      <c r="B155" s="2"/>
      <c r="C155" s="2"/>
      <c r="D155" s="2"/>
      <c r="E155" s="2"/>
      <c r="F155" s="2"/>
      <c r="G155" s="2"/>
      <c r="H155" s="2"/>
      <c r="I155" s="2"/>
    </row>
    <row r="156" spans="1:9">
      <c r="A156" s="147"/>
      <c r="B156" s="2"/>
      <c r="C156" s="2"/>
      <c r="D156" s="2"/>
      <c r="E156" s="2"/>
      <c r="F156" s="2"/>
      <c r="G156" s="2"/>
      <c r="H156" s="2"/>
      <c r="I156" s="2"/>
    </row>
    <row r="157" spans="1:9">
      <c r="A157" s="147"/>
      <c r="B157" s="2"/>
      <c r="C157" s="2"/>
      <c r="D157" s="2"/>
      <c r="E157" s="2"/>
      <c r="F157" s="2"/>
      <c r="G157" s="2"/>
      <c r="H157" s="2"/>
      <c r="I157" s="2"/>
    </row>
    <row r="158" spans="1:9">
      <c r="A158" s="147"/>
      <c r="B158" s="2"/>
      <c r="C158" s="2"/>
      <c r="D158" s="2"/>
      <c r="E158" s="2"/>
      <c r="F158" s="2"/>
      <c r="G158" s="2"/>
      <c r="H158" s="2"/>
      <c r="I158" s="2"/>
    </row>
    <row r="159" spans="1:9">
      <c r="A159" s="147"/>
      <c r="B159" s="2"/>
      <c r="C159" s="2"/>
      <c r="D159" s="2"/>
      <c r="E159" s="2"/>
      <c r="F159" s="2"/>
      <c r="G159" s="2"/>
      <c r="H159" s="2"/>
      <c r="I159" s="2"/>
    </row>
    <row r="160" spans="1:9">
      <c r="A160" s="147"/>
      <c r="B160" s="2"/>
      <c r="C160" s="2"/>
      <c r="D160" s="2"/>
      <c r="E160" s="2"/>
      <c r="F160" s="2"/>
      <c r="G160" s="2"/>
      <c r="H160" s="2"/>
      <c r="I160" s="2"/>
    </row>
    <row r="161" spans="1:9">
      <c r="A161" s="147"/>
      <c r="B161" s="2"/>
      <c r="C161" s="2"/>
      <c r="D161" s="2"/>
      <c r="E161" s="2"/>
      <c r="F161" s="2"/>
      <c r="G161" s="2"/>
      <c r="H161" s="2"/>
      <c r="I161" s="2"/>
    </row>
    <row r="162" spans="1:9">
      <c r="A162" s="147"/>
      <c r="B162" s="2"/>
      <c r="C162" s="2"/>
      <c r="D162" s="2"/>
      <c r="E162" s="2"/>
      <c r="F162" s="2"/>
      <c r="G162" s="2"/>
      <c r="H162" s="2"/>
      <c r="I162" s="2"/>
    </row>
    <row r="163" spans="1:9">
      <c r="A163" s="147"/>
      <c r="B163" s="2"/>
      <c r="C163" s="2"/>
      <c r="D163" s="2"/>
      <c r="E163" s="2"/>
      <c r="F163" s="2"/>
      <c r="G163" s="2"/>
      <c r="H163" s="2"/>
      <c r="I163" s="2"/>
    </row>
    <row r="164" spans="1:9">
      <c r="A164" s="147"/>
      <c r="B164" s="2"/>
      <c r="C164" s="2"/>
      <c r="D164" s="2"/>
      <c r="E164" s="2"/>
      <c r="F164" s="2"/>
      <c r="G164" s="2"/>
      <c r="H164" s="2"/>
      <c r="I164" s="2"/>
    </row>
    <row r="165" spans="1:9">
      <c r="A165" s="147"/>
      <c r="B165" s="2"/>
      <c r="C165" s="2"/>
      <c r="D165" s="2"/>
      <c r="E165" s="2"/>
      <c r="F165" s="2"/>
      <c r="G165" s="2"/>
      <c r="H165" s="2"/>
      <c r="I165" s="2"/>
    </row>
    <row r="166" spans="1:9">
      <c r="A166" s="147"/>
      <c r="B166" s="2"/>
      <c r="C166" s="2"/>
      <c r="D166" s="2"/>
      <c r="E166" s="2"/>
      <c r="F166" s="2"/>
      <c r="G166" s="2"/>
      <c r="H166" s="2"/>
      <c r="I166" s="2"/>
    </row>
    <row r="167" spans="1:9">
      <c r="A167" s="147"/>
      <c r="B167" s="2"/>
      <c r="C167" s="2"/>
      <c r="D167" s="2"/>
      <c r="E167" s="2"/>
      <c r="F167" s="2"/>
      <c r="G167" s="2"/>
      <c r="H167" s="2"/>
      <c r="I167" s="2"/>
    </row>
    <row r="168" spans="1:9">
      <c r="A168" s="147"/>
      <c r="B168" s="2"/>
      <c r="C168" s="2"/>
      <c r="D168" s="2"/>
      <c r="E168" s="2"/>
      <c r="F168" s="2"/>
      <c r="G168" s="2"/>
      <c r="H168" s="2"/>
      <c r="I168" s="2"/>
    </row>
    <row r="169" spans="1:9">
      <c r="A169" s="147"/>
      <c r="B169" s="2"/>
      <c r="C169" s="2"/>
      <c r="D169" s="2"/>
      <c r="E169" s="2"/>
      <c r="F169" s="2"/>
      <c r="G169" s="2"/>
      <c r="H169" s="2"/>
      <c r="I169" s="2"/>
    </row>
    <row r="170" spans="1:9">
      <c r="A170" s="147"/>
      <c r="B170" s="2"/>
      <c r="C170" s="2"/>
      <c r="D170" s="2"/>
      <c r="E170" s="2"/>
      <c r="F170" s="2"/>
      <c r="G170" s="2"/>
      <c r="H170" s="2"/>
      <c r="I170" s="2"/>
    </row>
    <row r="171" spans="1:9">
      <c r="A171" s="147"/>
      <c r="B171" s="2"/>
      <c r="C171" s="2"/>
      <c r="D171" s="2"/>
      <c r="E171" s="2"/>
      <c r="F171" s="2"/>
      <c r="G171" s="2"/>
      <c r="H171" s="2"/>
      <c r="I171" s="2"/>
    </row>
    <row r="172" spans="1:9">
      <c r="A172" s="15"/>
      <c r="B172" s="2"/>
      <c r="C172" s="2"/>
      <c r="D172" s="2"/>
      <c r="E172" s="2"/>
      <c r="F172" s="2"/>
      <c r="G172" s="2"/>
      <c r="H172" s="2"/>
      <c r="I172" s="2"/>
    </row>
    <row r="173" spans="1:9">
      <c r="A173" s="15"/>
      <c r="B173" s="2"/>
      <c r="C173" s="2"/>
      <c r="D173" s="2"/>
      <c r="E173" s="2"/>
      <c r="F173" s="2"/>
      <c r="G173" s="2"/>
      <c r="H173" s="2"/>
      <c r="I173" s="2"/>
    </row>
    <row r="174" spans="1:9">
      <c r="A174" s="15"/>
      <c r="B174" s="2"/>
      <c r="C174" s="2"/>
      <c r="D174" s="2"/>
      <c r="E174" s="2"/>
      <c r="F174" s="2"/>
      <c r="G174" s="2"/>
      <c r="H174" s="2"/>
      <c r="I174" s="2"/>
    </row>
    <row r="175" spans="1:9">
      <c r="A175" s="15"/>
      <c r="B175" s="2"/>
      <c r="C175" s="2"/>
      <c r="D175" s="2"/>
      <c r="E175" s="2"/>
      <c r="F175" s="2"/>
      <c r="G175" s="2"/>
      <c r="H175" s="2"/>
      <c r="I175" s="2"/>
    </row>
    <row r="176" spans="1:9">
      <c r="A176" s="15"/>
      <c r="B176" s="2"/>
      <c r="C176" s="2"/>
      <c r="D176" s="2"/>
      <c r="E176" s="2"/>
      <c r="F176" s="2"/>
      <c r="G176" s="2"/>
      <c r="H176" s="2"/>
      <c r="I176" s="2"/>
    </row>
    <row r="177" spans="1:9">
      <c r="A177" s="15"/>
      <c r="B177" s="2"/>
      <c r="C177" s="2"/>
      <c r="D177" s="2"/>
      <c r="E177" s="2"/>
      <c r="F177" s="2"/>
      <c r="G177" s="2"/>
      <c r="H177" s="2"/>
      <c r="I177" s="2"/>
    </row>
    <row r="178" spans="1:9">
      <c r="A178" s="15"/>
      <c r="B178" s="2"/>
      <c r="C178" s="2"/>
      <c r="D178" s="2"/>
      <c r="E178" s="2"/>
      <c r="F178" s="2"/>
      <c r="G178" s="2"/>
      <c r="H178" s="2"/>
      <c r="I178" s="2"/>
    </row>
    <row r="179" spans="1:9">
      <c r="A179" s="15"/>
      <c r="B179" s="2"/>
      <c r="C179" s="2"/>
      <c r="D179" s="2"/>
      <c r="E179" s="2"/>
      <c r="F179" s="2"/>
      <c r="G179" s="2"/>
      <c r="H179" s="2"/>
      <c r="I179" s="2"/>
    </row>
    <row r="180" spans="1:9">
      <c r="A180" s="15"/>
      <c r="B180" s="2"/>
      <c r="C180" s="2"/>
      <c r="D180" s="2"/>
      <c r="E180" s="2"/>
      <c r="F180" s="2"/>
      <c r="G180" s="2"/>
      <c r="H180" s="2"/>
      <c r="I180" s="2"/>
    </row>
    <row r="181" spans="1:9">
      <c r="A181" s="15"/>
      <c r="B181" s="2"/>
      <c r="C181" s="2"/>
      <c r="D181" s="2"/>
      <c r="E181" s="2"/>
      <c r="F181" s="2"/>
      <c r="G181" s="2"/>
      <c r="H181" s="2"/>
      <c r="I181" s="2"/>
    </row>
    <row r="182" spans="1:9">
      <c r="A182" s="15"/>
      <c r="B182" s="2"/>
      <c r="C182" s="2"/>
      <c r="D182" s="2"/>
      <c r="E182" s="2"/>
      <c r="F182" s="2"/>
      <c r="G182" s="2"/>
      <c r="H182" s="2"/>
      <c r="I182" s="2"/>
    </row>
    <row r="183" spans="1:9">
      <c r="A183" s="15"/>
      <c r="B183" s="2"/>
      <c r="C183" s="2"/>
      <c r="D183" s="2"/>
      <c r="E183" s="2"/>
      <c r="F183" s="2"/>
      <c r="G183" s="2"/>
      <c r="H183" s="2"/>
      <c r="I183" s="2"/>
    </row>
    <row r="184" spans="1:9">
      <c r="A184" s="15"/>
      <c r="B184" s="2"/>
      <c r="C184" s="2"/>
      <c r="D184" s="2"/>
      <c r="E184" s="2"/>
      <c r="F184" s="2"/>
      <c r="G184" s="2"/>
      <c r="H184" s="2"/>
      <c r="I184" s="2"/>
    </row>
    <row r="185" spans="1:9">
      <c r="A185" s="15"/>
      <c r="B185" s="2"/>
      <c r="C185" s="2"/>
      <c r="D185" s="2"/>
      <c r="E185" s="2"/>
      <c r="F185" s="2"/>
      <c r="G185" s="2"/>
      <c r="H185" s="2"/>
      <c r="I185" s="2"/>
    </row>
    <row r="186" spans="1:9">
      <c r="A186" s="15"/>
      <c r="B186" s="2"/>
      <c r="C186" s="2"/>
      <c r="D186" s="2"/>
      <c r="E186" s="2"/>
      <c r="F186" s="2"/>
      <c r="G186" s="2"/>
      <c r="H186" s="2"/>
      <c r="I186" s="2"/>
    </row>
    <row r="187" spans="1:9">
      <c r="A187" s="15"/>
      <c r="B187" s="2"/>
      <c r="C187" s="2"/>
      <c r="D187" s="2"/>
      <c r="E187" s="2"/>
      <c r="F187" s="2"/>
      <c r="G187" s="2"/>
      <c r="H187" s="2"/>
      <c r="I187" s="2"/>
    </row>
    <row r="188" spans="1:9">
      <c r="A188" s="15"/>
      <c r="B188" s="2"/>
      <c r="C188" s="2"/>
      <c r="D188" s="2"/>
      <c r="E188" s="2"/>
      <c r="F188" s="2"/>
      <c r="G188" s="2"/>
      <c r="H188" s="2"/>
      <c r="I188" s="2"/>
    </row>
    <row r="189" spans="1:9">
      <c r="A189" s="15"/>
      <c r="B189" s="2"/>
      <c r="C189" s="2"/>
      <c r="D189" s="2"/>
      <c r="E189" s="2"/>
      <c r="F189" s="2"/>
      <c r="G189" s="2"/>
      <c r="H189" s="2"/>
      <c r="I189" s="2"/>
    </row>
    <row r="190" spans="1:9">
      <c r="A190" s="15"/>
      <c r="B190" s="2"/>
      <c r="C190" s="2"/>
      <c r="D190" s="2"/>
      <c r="E190" s="2"/>
      <c r="F190" s="2"/>
      <c r="G190" s="2"/>
      <c r="H190" s="2"/>
      <c r="I190" s="2"/>
    </row>
    <row r="191" spans="1:9">
      <c r="A191" s="15"/>
      <c r="B191" s="2"/>
      <c r="C191" s="2"/>
      <c r="D191" s="2"/>
      <c r="E191" s="2"/>
      <c r="F191" s="2"/>
      <c r="G191" s="2"/>
      <c r="H191" s="2"/>
      <c r="I191" s="2"/>
    </row>
    <row r="192" spans="1:9">
      <c r="A192" s="15"/>
      <c r="B192" s="2"/>
      <c r="C192" s="2"/>
      <c r="D192" s="2"/>
      <c r="E192" s="2"/>
      <c r="F192" s="2"/>
      <c r="G192" s="2"/>
      <c r="H192" s="2"/>
      <c r="I192" s="2"/>
    </row>
    <row r="193" spans="1:9">
      <c r="A193" s="15"/>
      <c r="B193" s="2"/>
      <c r="C193" s="2"/>
      <c r="D193" s="2"/>
      <c r="E193" s="2"/>
      <c r="F193" s="2"/>
      <c r="G193" s="2"/>
      <c r="H193" s="2"/>
      <c r="I193" s="2"/>
    </row>
    <row r="194" spans="1:9">
      <c r="A194" s="15"/>
      <c r="B194" s="2"/>
      <c r="C194" s="2"/>
      <c r="D194" s="2"/>
      <c r="E194" s="2"/>
      <c r="F194" s="2"/>
      <c r="G194" s="2"/>
      <c r="H194" s="2"/>
      <c r="I194" s="2"/>
    </row>
    <row r="195" spans="1:9">
      <c r="A195" s="15"/>
      <c r="B195" s="2"/>
      <c r="C195" s="2"/>
      <c r="D195" s="2"/>
      <c r="E195" s="2"/>
      <c r="F195" s="2"/>
      <c r="G195" s="2"/>
      <c r="H195" s="2"/>
      <c r="I195" s="2"/>
    </row>
    <row r="196" spans="1:9">
      <c r="A196" s="15"/>
      <c r="B196" s="2"/>
      <c r="C196" s="2"/>
      <c r="D196" s="2"/>
      <c r="E196" s="2"/>
      <c r="F196" s="2"/>
      <c r="G196" s="2"/>
      <c r="H196" s="2"/>
      <c r="I196" s="2"/>
    </row>
    <row r="197" spans="1:9">
      <c r="A197" s="15"/>
      <c r="B197" s="2"/>
      <c r="C197" s="2"/>
      <c r="D197" s="2"/>
      <c r="E197" s="2"/>
      <c r="F197" s="2"/>
      <c r="G197" s="2"/>
      <c r="H197" s="2"/>
      <c r="I197" s="2"/>
    </row>
    <row r="198" spans="1:9">
      <c r="A198" s="15"/>
      <c r="B198" s="2"/>
      <c r="C198" s="2"/>
      <c r="D198" s="2"/>
      <c r="E198" s="2"/>
      <c r="F198" s="2"/>
      <c r="G198" s="2"/>
      <c r="H198" s="2"/>
      <c r="I198" s="2"/>
    </row>
    <row r="199" spans="1:9">
      <c r="A199" s="15"/>
      <c r="B199" s="2"/>
      <c r="C199" s="2"/>
      <c r="D199" s="2"/>
      <c r="E199" s="2"/>
      <c r="F199" s="2"/>
      <c r="G199" s="2"/>
      <c r="H199" s="2"/>
      <c r="I199" s="2"/>
    </row>
    <row r="200" spans="1:9">
      <c r="A200" s="15"/>
      <c r="B200" s="2"/>
      <c r="C200" s="2"/>
      <c r="D200" s="2"/>
      <c r="E200" s="2"/>
      <c r="F200" s="2"/>
      <c r="G200" s="2"/>
      <c r="H200" s="2"/>
      <c r="I200" s="2"/>
    </row>
    <row r="201" spans="1:9">
      <c r="A201" s="15"/>
      <c r="B201" s="2"/>
      <c r="C201" s="2"/>
      <c r="D201" s="2"/>
      <c r="E201" s="2"/>
      <c r="F201" s="2"/>
      <c r="G201" s="2"/>
      <c r="H201" s="2"/>
      <c r="I201" s="2"/>
    </row>
    <row r="202" spans="1:9">
      <c r="A202" s="15"/>
      <c r="B202" s="2"/>
      <c r="C202" s="2"/>
      <c r="D202" s="2"/>
      <c r="E202" s="2"/>
      <c r="F202" s="2"/>
      <c r="G202" s="2"/>
      <c r="H202" s="2"/>
      <c r="I202" s="2"/>
    </row>
    <row r="203" spans="1:9">
      <c r="A203" s="15"/>
      <c r="B203" s="2"/>
      <c r="C203" s="2"/>
      <c r="D203" s="2"/>
      <c r="E203" s="2"/>
      <c r="F203" s="2"/>
      <c r="G203" s="2"/>
      <c r="H203" s="2"/>
      <c r="I203" s="2"/>
    </row>
    <row r="204" spans="1:9">
      <c r="A204" s="15"/>
      <c r="B204" s="2"/>
      <c r="C204" s="2"/>
      <c r="D204" s="2"/>
      <c r="E204" s="2"/>
      <c r="F204" s="2"/>
      <c r="G204" s="2"/>
      <c r="H204" s="2"/>
      <c r="I204" s="2"/>
    </row>
    <row r="205" spans="1:9">
      <c r="A205" s="15"/>
      <c r="B205" s="2"/>
      <c r="C205" s="2"/>
      <c r="D205" s="2"/>
      <c r="E205" s="2"/>
      <c r="F205" s="2"/>
      <c r="G205" s="2"/>
      <c r="H205" s="2"/>
      <c r="I205" s="2"/>
    </row>
    <row r="206" spans="1:9">
      <c r="A206" s="15"/>
      <c r="B206" s="2"/>
      <c r="C206" s="2"/>
      <c r="D206" s="2"/>
      <c r="E206" s="2"/>
      <c r="F206" s="2"/>
      <c r="G206" s="2"/>
      <c r="H206" s="2"/>
      <c r="I206" s="2"/>
    </row>
    <row r="207" spans="1:9">
      <c r="A207" s="15"/>
      <c r="B207" s="2"/>
      <c r="C207" s="2"/>
      <c r="D207" s="2"/>
      <c r="E207" s="2"/>
      <c r="F207" s="2"/>
      <c r="G207" s="2"/>
      <c r="H207" s="2"/>
      <c r="I207" s="2"/>
    </row>
    <row r="208" spans="1:9">
      <c r="A208" s="15"/>
      <c r="B208" s="2"/>
      <c r="C208" s="2"/>
      <c r="D208" s="2"/>
      <c r="E208" s="2"/>
      <c r="F208" s="2"/>
      <c r="G208" s="2"/>
      <c r="H208" s="2"/>
      <c r="I208" s="2"/>
    </row>
    <row r="209" spans="1:9">
      <c r="A209" s="15"/>
      <c r="B209" s="2"/>
      <c r="C209" s="2"/>
      <c r="D209" s="2"/>
      <c r="E209" s="2"/>
      <c r="F209" s="2"/>
      <c r="G209" s="2"/>
      <c r="H209" s="2"/>
      <c r="I209" s="2"/>
    </row>
    <row r="210" spans="1:9">
      <c r="A210" s="15"/>
      <c r="B210" s="2"/>
      <c r="C210" s="2"/>
      <c r="D210" s="2"/>
      <c r="E210" s="2"/>
      <c r="F210" s="2"/>
      <c r="G210" s="2"/>
      <c r="H210" s="2"/>
      <c r="I210" s="2"/>
    </row>
    <row r="211" spans="1:9">
      <c r="A211" s="15"/>
      <c r="B211" s="2"/>
      <c r="C211" s="2"/>
      <c r="D211" s="2"/>
      <c r="E211" s="2"/>
      <c r="F211" s="2"/>
      <c r="G211" s="2"/>
      <c r="H211" s="2"/>
      <c r="I211" s="2"/>
    </row>
    <row r="212" spans="1:9">
      <c r="A212" s="15"/>
      <c r="B212" s="2"/>
      <c r="C212" s="2"/>
      <c r="D212" s="2"/>
      <c r="E212" s="2"/>
      <c r="F212" s="2"/>
      <c r="G212" s="2"/>
      <c r="H212" s="2"/>
      <c r="I212" s="2"/>
    </row>
    <row r="213" spans="1:9">
      <c r="A213" s="15"/>
      <c r="B213" s="2"/>
      <c r="C213" s="2"/>
      <c r="D213" s="2"/>
      <c r="E213" s="2"/>
      <c r="F213" s="2"/>
      <c r="G213" s="2"/>
      <c r="H213" s="2"/>
      <c r="I213" s="2"/>
    </row>
    <row r="214" spans="1:9">
      <c r="A214" s="15"/>
      <c r="B214" s="2"/>
      <c r="C214" s="2"/>
      <c r="D214" s="2"/>
      <c r="E214" s="2"/>
      <c r="F214" s="2"/>
      <c r="G214" s="2"/>
      <c r="H214" s="2"/>
      <c r="I214" s="2"/>
    </row>
    <row r="215" spans="1:9">
      <c r="A215" s="15"/>
      <c r="B215" s="2"/>
      <c r="C215" s="2"/>
      <c r="D215" s="2"/>
      <c r="E215" s="2"/>
      <c r="F215" s="2"/>
      <c r="G215" s="2"/>
      <c r="H215" s="2"/>
      <c r="I215" s="2"/>
    </row>
    <row r="216" spans="1:9">
      <c r="A216" s="15"/>
      <c r="B216" s="2"/>
      <c r="C216" s="2"/>
      <c r="D216" s="2"/>
      <c r="E216" s="2"/>
      <c r="F216" s="2"/>
      <c r="G216" s="2"/>
      <c r="H216" s="2"/>
      <c r="I216" s="2"/>
    </row>
    <row r="217" spans="1:9">
      <c r="A217" s="15"/>
      <c r="B217" s="2"/>
      <c r="C217" s="2"/>
      <c r="D217" s="2"/>
      <c r="E217" s="2"/>
      <c r="F217" s="2"/>
      <c r="G217" s="2"/>
      <c r="H217" s="2"/>
      <c r="I217" s="2"/>
    </row>
    <row r="218" spans="1:9">
      <c r="A218" s="15"/>
      <c r="B218" s="2"/>
      <c r="C218" s="2"/>
      <c r="D218" s="2"/>
      <c r="E218" s="2"/>
      <c r="F218" s="2"/>
      <c r="G218" s="2"/>
      <c r="H218" s="2"/>
      <c r="I218" s="2"/>
    </row>
    <row r="219" spans="1:9">
      <c r="A219" s="15"/>
      <c r="B219" s="2"/>
      <c r="C219" s="2"/>
      <c r="D219" s="2"/>
      <c r="E219" s="2"/>
      <c r="F219" s="2"/>
      <c r="G219" s="2"/>
      <c r="H219" s="2"/>
      <c r="I219" s="2"/>
    </row>
    <row r="220" spans="1:9">
      <c r="A220" s="15"/>
      <c r="B220" s="2"/>
      <c r="C220" s="2"/>
      <c r="D220" s="2"/>
      <c r="E220" s="2"/>
      <c r="F220" s="2"/>
      <c r="G220" s="2"/>
      <c r="H220" s="2"/>
      <c r="I220" s="2"/>
    </row>
    <row r="221" spans="1:9">
      <c r="A221" s="15"/>
      <c r="B221" s="2"/>
      <c r="C221" s="2"/>
      <c r="D221" s="2"/>
      <c r="E221" s="2"/>
      <c r="F221" s="2"/>
      <c r="G221" s="2"/>
      <c r="H221" s="2"/>
      <c r="I221" s="2"/>
    </row>
    <row r="222" spans="1:9">
      <c r="A222" s="15"/>
      <c r="B222" s="2"/>
      <c r="C222" s="2"/>
      <c r="D222" s="2"/>
      <c r="E222" s="2"/>
      <c r="F222" s="2"/>
      <c r="G222" s="2"/>
      <c r="H222" s="2"/>
      <c r="I222" s="2"/>
    </row>
    <row r="223" spans="1:9">
      <c r="A223" s="15"/>
      <c r="B223" s="2"/>
      <c r="C223" s="2"/>
      <c r="D223" s="2"/>
      <c r="E223" s="2"/>
      <c r="F223" s="2"/>
      <c r="G223" s="2"/>
      <c r="H223" s="2"/>
      <c r="I223" s="2"/>
    </row>
    <row r="224" spans="1:9">
      <c r="A224" s="15"/>
      <c r="B224" s="2"/>
      <c r="C224" s="2"/>
      <c r="D224" s="2"/>
      <c r="E224" s="2"/>
      <c r="F224" s="2"/>
      <c r="G224" s="2"/>
      <c r="H224" s="2"/>
      <c r="I224" s="2"/>
    </row>
    <row r="225" spans="1:9">
      <c r="A225" s="15"/>
      <c r="B225" s="2"/>
      <c r="C225" s="2"/>
      <c r="D225" s="2"/>
      <c r="E225" s="2"/>
      <c r="F225" s="2"/>
      <c r="G225" s="2"/>
      <c r="H225" s="2"/>
      <c r="I225" s="2"/>
    </row>
    <row r="226" spans="1:9">
      <c r="A226" s="15"/>
      <c r="B226" s="2"/>
      <c r="C226" s="2"/>
      <c r="D226" s="2"/>
      <c r="E226" s="2"/>
      <c r="F226" s="2"/>
      <c r="G226" s="2"/>
      <c r="H226" s="2"/>
      <c r="I226" s="2"/>
    </row>
    <row r="227" spans="1:9">
      <c r="A227" s="15"/>
      <c r="B227" s="2"/>
      <c r="C227" s="2"/>
      <c r="D227" s="2"/>
      <c r="E227" s="2"/>
      <c r="F227" s="2"/>
      <c r="G227" s="2"/>
      <c r="H227" s="2"/>
      <c r="I227" s="2"/>
    </row>
    <row r="228" spans="1:9">
      <c r="A228" s="15"/>
      <c r="B228" s="2"/>
      <c r="C228" s="2"/>
      <c r="D228" s="2"/>
      <c r="E228" s="2"/>
      <c r="F228" s="2"/>
      <c r="G228" s="2"/>
      <c r="H228" s="2"/>
      <c r="I228" s="2"/>
    </row>
    <row r="229" spans="1:9">
      <c r="A229" s="15"/>
      <c r="B229" s="2"/>
      <c r="C229" s="2"/>
      <c r="D229" s="2"/>
      <c r="E229" s="2"/>
      <c r="F229" s="2"/>
      <c r="G229" s="2"/>
      <c r="H229" s="2"/>
      <c r="I229" s="2"/>
    </row>
    <row r="230" spans="1:9">
      <c r="A230" s="15"/>
      <c r="B230" s="2"/>
      <c r="C230" s="2"/>
      <c r="D230" s="2"/>
      <c r="E230" s="2"/>
      <c r="F230" s="2"/>
      <c r="G230" s="2"/>
      <c r="H230" s="2"/>
      <c r="I230" s="2"/>
    </row>
    <row r="231" spans="1:9">
      <c r="A231" s="15"/>
      <c r="B231" s="2"/>
      <c r="C231" s="2"/>
      <c r="D231" s="2"/>
      <c r="E231" s="2"/>
      <c r="F231" s="2"/>
      <c r="G231" s="2"/>
      <c r="H231" s="2"/>
      <c r="I231" s="2"/>
    </row>
    <row r="232" spans="1:9">
      <c r="A232" s="15"/>
      <c r="B232" s="2"/>
      <c r="C232" s="2"/>
      <c r="D232" s="2"/>
      <c r="E232" s="2"/>
      <c r="F232" s="2"/>
      <c r="G232" s="2"/>
      <c r="H232" s="2"/>
      <c r="I232" s="2"/>
    </row>
    <row r="233" spans="1:9">
      <c r="A233" s="15"/>
      <c r="B233" s="2"/>
      <c r="C233" s="2"/>
      <c r="D233" s="2"/>
      <c r="E233" s="2"/>
      <c r="F233" s="2"/>
      <c r="G233" s="2"/>
      <c r="H233" s="2"/>
      <c r="I233" s="2"/>
    </row>
    <row r="234" spans="1:9">
      <c r="A234" s="15"/>
      <c r="B234" s="2"/>
      <c r="C234" s="2"/>
      <c r="D234" s="2"/>
      <c r="E234" s="2"/>
      <c r="F234" s="2"/>
      <c r="G234" s="2"/>
      <c r="H234" s="2"/>
      <c r="I234" s="2"/>
    </row>
    <row r="235" spans="1:9">
      <c r="A235" s="15"/>
      <c r="B235" s="2"/>
      <c r="C235" s="2"/>
      <c r="D235" s="2"/>
      <c r="E235" s="2"/>
      <c r="F235" s="2"/>
      <c r="G235" s="2"/>
      <c r="H235" s="2"/>
      <c r="I235" s="2"/>
    </row>
    <row r="236" spans="1:9">
      <c r="A236" s="15"/>
      <c r="B236" s="2"/>
      <c r="C236" s="2"/>
      <c r="D236" s="2"/>
      <c r="E236" s="2"/>
      <c r="F236" s="2"/>
      <c r="G236" s="2"/>
      <c r="H236" s="2"/>
      <c r="I236" s="2"/>
    </row>
    <row r="237" spans="1:9">
      <c r="A237" s="15"/>
      <c r="B237" s="2"/>
      <c r="C237" s="2"/>
      <c r="D237" s="2"/>
      <c r="E237" s="2"/>
      <c r="F237" s="2"/>
      <c r="G237" s="2"/>
      <c r="H237" s="2"/>
      <c r="I237" s="2"/>
    </row>
    <row r="238" spans="1:9">
      <c r="A238" s="15"/>
      <c r="B238" s="2"/>
      <c r="C238" s="2"/>
      <c r="D238" s="2"/>
      <c r="E238" s="2"/>
      <c r="F238" s="2"/>
      <c r="G238" s="2"/>
      <c r="H238" s="2"/>
      <c r="I238" s="2"/>
    </row>
    <row r="239" spans="1:9">
      <c r="A239" s="15"/>
      <c r="B239" s="2"/>
      <c r="C239" s="2"/>
      <c r="D239" s="2"/>
      <c r="E239" s="2"/>
      <c r="F239" s="2"/>
      <c r="G239" s="2"/>
      <c r="H239" s="2"/>
      <c r="I239" s="2"/>
    </row>
    <row r="240" spans="1:9">
      <c r="A240" s="15"/>
      <c r="B240" s="2"/>
      <c r="C240" s="2"/>
      <c r="D240" s="2"/>
      <c r="E240" s="2"/>
      <c r="F240" s="2"/>
      <c r="G240" s="2"/>
      <c r="H240" s="2"/>
      <c r="I240" s="2"/>
    </row>
    <row r="241" spans="1:9">
      <c r="A241" s="15"/>
      <c r="B241" s="2"/>
      <c r="C241" s="2"/>
      <c r="D241" s="2"/>
      <c r="E241" s="2"/>
      <c r="F241" s="2"/>
      <c r="G241" s="2"/>
      <c r="H241" s="2"/>
      <c r="I241" s="2"/>
    </row>
    <row r="242" spans="1:9">
      <c r="A242" s="15"/>
      <c r="B242" s="2"/>
      <c r="C242" s="2"/>
      <c r="D242" s="2"/>
      <c r="E242" s="2"/>
      <c r="F242" s="2"/>
      <c r="G242" s="2"/>
      <c r="H242" s="2"/>
      <c r="I242" s="2"/>
    </row>
    <row r="243" spans="1:9">
      <c r="A243" s="15"/>
      <c r="B243" s="2"/>
      <c r="C243" s="2"/>
      <c r="D243" s="2"/>
      <c r="E243" s="2"/>
      <c r="F243" s="2"/>
      <c r="G243" s="2"/>
      <c r="H243" s="2"/>
      <c r="I243" s="2"/>
    </row>
    <row r="244" spans="1:9">
      <c r="A244" s="15"/>
      <c r="B244" s="2"/>
      <c r="C244" s="2"/>
      <c r="D244" s="2"/>
      <c r="E244" s="2"/>
      <c r="F244" s="2"/>
      <c r="G244" s="2"/>
      <c r="H244" s="2"/>
      <c r="I244" s="2"/>
    </row>
    <row r="245" spans="1:9">
      <c r="A245" s="15"/>
      <c r="B245" s="2"/>
      <c r="C245" s="2"/>
      <c r="D245" s="2"/>
      <c r="E245" s="2"/>
      <c r="F245" s="2"/>
      <c r="G245" s="2"/>
      <c r="H245" s="2"/>
      <c r="I245" s="2"/>
    </row>
    <row r="246" spans="1:9">
      <c r="A246" s="15"/>
      <c r="B246" s="2"/>
      <c r="C246" s="2"/>
      <c r="D246" s="2"/>
      <c r="E246" s="2"/>
      <c r="F246" s="2"/>
      <c r="G246" s="2"/>
      <c r="H246" s="2"/>
      <c r="I246" s="2"/>
    </row>
    <row r="247" spans="1:9">
      <c r="A247" s="15"/>
      <c r="B247" s="2"/>
      <c r="C247" s="2"/>
      <c r="D247" s="2"/>
      <c r="E247" s="2"/>
      <c r="F247" s="2"/>
      <c r="G247" s="2"/>
      <c r="H247" s="2"/>
      <c r="I247" s="2"/>
    </row>
    <row r="248" spans="1:9">
      <c r="A248" s="15"/>
      <c r="B248" s="2"/>
      <c r="C248" s="2"/>
      <c r="D248" s="2"/>
      <c r="E248" s="2"/>
      <c r="F248" s="2"/>
      <c r="G248" s="2"/>
      <c r="H248" s="2"/>
      <c r="I248" s="2"/>
    </row>
    <row r="249" spans="1:9">
      <c r="A249" s="15"/>
      <c r="B249" s="2"/>
      <c r="C249" s="2"/>
      <c r="D249" s="2"/>
      <c r="E249" s="2"/>
      <c r="F249" s="2"/>
      <c r="G249" s="2"/>
      <c r="H249" s="2"/>
      <c r="I249" s="2"/>
    </row>
    <row r="250" spans="1:9">
      <c r="A250" s="15"/>
      <c r="B250" s="2"/>
      <c r="C250" s="2"/>
      <c r="D250" s="2"/>
      <c r="E250" s="2"/>
      <c r="F250" s="2"/>
      <c r="G250" s="2"/>
      <c r="H250" s="2"/>
      <c r="I250" s="2"/>
    </row>
    <row r="251" spans="1:9">
      <c r="A251" s="15"/>
      <c r="B251" s="2"/>
      <c r="C251" s="2"/>
      <c r="D251" s="2"/>
      <c r="E251" s="2"/>
      <c r="F251" s="2"/>
      <c r="G251" s="2"/>
      <c r="H251" s="2"/>
      <c r="I251" s="2"/>
    </row>
    <row r="252" spans="1:9">
      <c r="A252" s="15"/>
      <c r="B252" s="2"/>
      <c r="C252" s="2"/>
      <c r="D252" s="2"/>
      <c r="E252" s="2"/>
      <c r="F252" s="2"/>
      <c r="G252" s="2"/>
      <c r="H252" s="2"/>
      <c r="I252" s="2"/>
    </row>
    <row r="253" spans="1:9">
      <c r="A253" s="15"/>
      <c r="B253" s="2"/>
      <c r="C253" s="2"/>
      <c r="D253" s="2"/>
      <c r="E253" s="2"/>
      <c r="F253" s="2"/>
      <c r="G253" s="2"/>
      <c r="H253" s="2"/>
      <c r="I253" s="2"/>
    </row>
    <row r="254" spans="1:9">
      <c r="A254" s="15"/>
      <c r="B254" s="2"/>
      <c r="C254" s="2"/>
      <c r="D254" s="2"/>
      <c r="E254" s="2"/>
      <c r="F254" s="2"/>
      <c r="G254" s="2"/>
      <c r="H254" s="2"/>
      <c r="I254" s="2"/>
    </row>
    <row r="255" spans="1:9">
      <c r="A255" s="15"/>
      <c r="B255" s="2"/>
      <c r="C255" s="2"/>
      <c r="D255" s="2"/>
      <c r="E255" s="2"/>
      <c r="F255" s="2"/>
      <c r="G255" s="2"/>
      <c r="H255" s="2"/>
      <c r="I255" s="2"/>
    </row>
    <row r="256" spans="1:9">
      <c r="A256" s="15"/>
      <c r="B256" s="2"/>
      <c r="C256" s="2"/>
      <c r="D256" s="2"/>
      <c r="E256" s="2"/>
      <c r="F256" s="2"/>
      <c r="G256" s="2"/>
      <c r="H256" s="2"/>
      <c r="I256" s="2"/>
    </row>
    <row r="257" spans="1:9">
      <c r="A257" s="15"/>
      <c r="B257" s="2"/>
      <c r="C257" s="2"/>
      <c r="D257" s="2"/>
      <c r="E257" s="2"/>
      <c r="F257" s="2"/>
      <c r="G257" s="2"/>
      <c r="H257" s="2"/>
      <c r="I257" s="2"/>
    </row>
    <row r="258" spans="1:9">
      <c r="A258" s="15"/>
      <c r="B258" s="2"/>
      <c r="C258" s="2"/>
      <c r="D258" s="2"/>
      <c r="E258" s="2"/>
      <c r="F258" s="2"/>
      <c r="G258" s="2"/>
      <c r="H258" s="2"/>
      <c r="I258" s="2"/>
    </row>
    <row r="259" spans="1:9">
      <c r="A259" s="15"/>
      <c r="B259" s="2"/>
      <c r="C259" s="2"/>
      <c r="D259" s="2"/>
      <c r="E259" s="2"/>
      <c r="F259" s="2"/>
      <c r="G259" s="2"/>
      <c r="H259" s="2"/>
      <c r="I259" s="2"/>
    </row>
    <row r="260" spans="1:9">
      <c r="A260" s="15"/>
      <c r="B260" s="2"/>
      <c r="C260" s="2"/>
      <c r="D260" s="2"/>
      <c r="E260" s="2"/>
      <c r="F260" s="2"/>
      <c r="G260" s="2"/>
      <c r="H260" s="2"/>
      <c r="I260" s="2"/>
    </row>
    <row r="261" spans="1:9">
      <c r="A261" s="15"/>
      <c r="B261" s="2"/>
      <c r="C261" s="2"/>
      <c r="D261" s="2"/>
      <c r="E261" s="2"/>
      <c r="F261" s="2"/>
      <c r="G261" s="2"/>
      <c r="H261" s="2"/>
      <c r="I261" s="2"/>
    </row>
    <row r="262" spans="1:9">
      <c r="A262" s="15"/>
      <c r="B262" s="2"/>
      <c r="C262" s="2"/>
      <c r="D262" s="2"/>
      <c r="E262" s="2"/>
      <c r="F262" s="2"/>
      <c r="G262" s="2"/>
      <c r="H262" s="2"/>
      <c r="I262" s="2"/>
    </row>
    <row r="263" spans="1:9">
      <c r="A263" s="15"/>
      <c r="B263" s="2"/>
      <c r="C263" s="2"/>
      <c r="D263" s="2"/>
      <c r="E263" s="2"/>
      <c r="F263" s="2"/>
      <c r="G263" s="2"/>
      <c r="H263" s="2"/>
      <c r="I263" s="2"/>
    </row>
    <row r="264" spans="1:9">
      <c r="A264" s="15"/>
      <c r="B264" s="2"/>
      <c r="C264" s="2"/>
      <c r="D264" s="2"/>
      <c r="E264" s="2"/>
      <c r="F264" s="2"/>
      <c r="G264" s="2"/>
      <c r="H264" s="2"/>
      <c r="I264" s="2"/>
    </row>
    <row r="265" spans="1:9">
      <c r="A265" s="15"/>
      <c r="B265" s="2"/>
      <c r="C265" s="2"/>
      <c r="D265" s="2"/>
      <c r="E265" s="2"/>
      <c r="F265" s="2"/>
      <c r="G265" s="2"/>
      <c r="H265" s="2"/>
      <c r="I265" s="2"/>
    </row>
    <row r="266" spans="1:9">
      <c r="A266" s="15"/>
      <c r="B266" s="2"/>
      <c r="C266" s="2"/>
      <c r="D266" s="2"/>
      <c r="E266" s="2"/>
      <c r="F266" s="2"/>
      <c r="G266" s="2"/>
      <c r="H266" s="2"/>
      <c r="I266" s="2"/>
    </row>
    <row r="267" spans="1:9">
      <c r="A267" s="15"/>
      <c r="B267" s="2"/>
      <c r="C267" s="2"/>
      <c r="D267" s="2"/>
      <c r="E267" s="2"/>
      <c r="F267" s="2"/>
      <c r="G267" s="2"/>
      <c r="H267" s="2"/>
      <c r="I267" s="2"/>
    </row>
    <row r="268" spans="1:9">
      <c r="A268" s="15"/>
      <c r="B268" s="2"/>
      <c r="C268" s="2"/>
      <c r="D268" s="2"/>
      <c r="E268" s="2"/>
      <c r="F268" s="2"/>
      <c r="G268" s="2"/>
      <c r="H268" s="2"/>
      <c r="I268" s="2"/>
    </row>
    <row r="269" spans="1:9">
      <c r="A269" s="15"/>
      <c r="B269" s="2"/>
      <c r="C269" s="2"/>
      <c r="D269" s="2"/>
      <c r="E269" s="2"/>
      <c r="F269" s="2"/>
      <c r="G269" s="2"/>
      <c r="H269" s="2"/>
      <c r="I269" s="2"/>
    </row>
    <row r="270" spans="1:9">
      <c r="A270" s="15"/>
      <c r="B270" s="2"/>
      <c r="C270" s="2"/>
      <c r="D270" s="2"/>
      <c r="E270" s="2"/>
      <c r="F270" s="2"/>
      <c r="G270" s="2"/>
      <c r="H270" s="2"/>
      <c r="I270" s="2"/>
    </row>
    <row r="271" spans="1:9">
      <c r="A271" s="15"/>
      <c r="B271" s="2"/>
      <c r="C271" s="2"/>
      <c r="D271" s="2"/>
      <c r="E271" s="2"/>
      <c r="F271" s="2"/>
      <c r="G271" s="2"/>
      <c r="H271" s="2"/>
      <c r="I271" s="2"/>
    </row>
    <row r="272" spans="1:9">
      <c r="A272" s="15"/>
      <c r="B272" s="2"/>
      <c r="C272" s="2"/>
      <c r="D272" s="2"/>
      <c r="E272" s="2"/>
      <c r="F272" s="2"/>
      <c r="G272" s="2"/>
      <c r="H272" s="2"/>
      <c r="I272" s="2"/>
    </row>
    <row r="273" spans="1:9">
      <c r="A273" s="15"/>
      <c r="B273" s="2"/>
      <c r="C273" s="2"/>
      <c r="D273" s="2"/>
      <c r="E273" s="2"/>
      <c r="F273" s="2"/>
      <c r="G273" s="2"/>
      <c r="H273" s="2"/>
      <c r="I273" s="2"/>
    </row>
    <row r="274" spans="1:9">
      <c r="A274" s="15"/>
      <c r="B274" s="2"/>
      <c r="C274" s="2"/>
      <c r="D274" s="2"/>
      <c r="E274" s="2"/>
      <c r="F274" s="2"/>
      <c r="G274" s="2"/>
      <c r="H274" s="2"/>
      <c r="I274" s="2"/>
    </row>
    <row r="275" spans="1:9">
      <c r="A275" s="15"/>
      <c r="B275" s="2"/>
      <c r="C275" s="2"/>
      <c r="D275" s="2"/>
      <c r="E275" s="2"/>
      <c r="F275" s="2"/>
      <c r="G275" s="2"/>
      <c r="H275" s="2"/>
      <c r="I275" s="2"/>
    </row>
    <row r="276" spans="1:9">
      <c r="A276" s="15"/>
      <c r="B276" s="2"/>
      <c r="C276" s="2"/>
      <c r="D276" s="2"/>
      <c r="E276" s="2"/>
      <c r="F276" s="2"/>
      <c r="G276" s="2"/>
      <c r="H276" s="2"/>
      <c r="I276" s="2"/>
    </row>
    <row r="277" spans="1:9">
      <c r="A277" s="15"/>
      <c r="B277" s="2"/>
      <c r="C277" s="2"/>
      <c r="D277" s="2"/>
      <c r="E277" s="2"/>
      <c r="F277" s="2"/>
      <c r="G277" s="2"/>
      <c r="H277" s="2"/>
      <c r="I277" s="2"/>
    </row>
    <row r="278" spans="1:9">
      <c r="A278" s="15"/>
      <c r="B278" s="2"/>
      <c r="C278" s="2"/>
      <c r="D278" s="2"/>
      <c r="E278" s="2"/>
      <c r="F278" s="2"/>
      <c r="G278" s="2"/>
      <c r="H278" s="2"/>
      <c r="I278" s="2"/>
    </row>
    <row r="279" spans="1:9">
      <c r="A279" s="15"/>
      <c r="B279" s="2"/>
      <c r="C279" s="2"/>
      <c r="D279" s="2"/>
      <c r="E279" s="2"/>
      <c r="F279" s="2"/>
      <c r="G279" s="2"/>
      <c r="H279" s="2"/>
      <c r="I279" s="2"/>
    </row>
    <row r="280" spans="1:9">
      <c r="A280" s="15"/>
      <c r="B280" s="2"/>
      <c r="C280" s="2"/>
      <c r="D280" s="2"/>
      <c r="E280" s="2"/>
      <c r="F280" s="2"/>
      <c r="G280" s="2"/>
      <c r="H280" s="2"/>
      <c r="I280" s="2"/>
    </row>
    <row r="281" spans="1:9">
      <c r="A281" s="15"/>
      <c r="B281" s="2"/>
      <c r="C281" s="2"/>
      <c r="D281" s="2"/>
      <c r="E281" s="2"/>
      <c r="F281" s="2"/>
      <c r="G281" s="2"/>
      <c r="H281" s="2"/>
      <c r="I281" s="2"/>
    </row>
    <row r="282" spans="1:9">
      <c r="A282" s="15"/>
      <c r="B282" s="2"/>
      <c r="C282" s="2"/>
      <c r="D282" s="2"/>
      <c r="E282" s="2"/>
      <c r="F282" s="2"/>
      <c r="G282" s="2"/>
      <c r="H282" s="2"/>
      <c r="I282" s="2"/>
    </row>
    <row r="283" spans="1:9">
      <c r="A283" s="15"/>
      <c r="B283" s="2"/>
      <c r="C283" s="2"/>
      <c r="D283" s="2"/>
      <c r="E283" s="2"/>
      <c r="F283" s="2"/>
      <c r="G283" s="2"/>
      <c r="H283" s="2"/>
      <c r="I283" s="2"/>
    </row>
    <row r="284" spans="1:9">
      <c r="A284" s="15"/>
      <c r="B284" s="2"/>
      <c r="C284" s="2"/>
      <c r="D284" s="2"/>
      <c r="E284" s="2"/>
      <c r="F284" s="2"/>
      <c r="G284" s="2"/>
      <c r="H284" s="2"/>
      <c r="I284" s="2"/>
    </row>
    <row r="285" spans="1:9">
      <c r="A285" s="15"/>
      <c r="B285" s="2"/>
      <c r="C285" s="2"/>
      <c r="D285" s="2"/>
      <c r="E285" s="2"/>
      <c r="F285" s="2"/>
      <c r="G285" s="2"/>
      <c r="H285" s="2"/>
      <c r="I285" s="2"/>
    </row>
    <row r="286" spans="1:9">
      <c r="A286" s="15"/>
      <c r="B286" s="2"/>
      <c r="C286" s="2"/>
      <c r="D286" s="2"/>
      <c r="E286" s="2"/>
      <c r="F286" s="2"/>
      <c r="G286" s="2"/>
      <c r="H286" s="2"/>
      <c r="I286" s="2"/>
    </row>
    <row r="287" spans="1:9">
      <c r="A287" s="15"/>
      <c r="B287" s="2"/>
      <c r="C287" s="2"/>
      <c r="D287" s="2"/>
      <c r="E287" s="2"/>
      <c r="F287" s="2"/>
      <c r="G287" s="2"/>
      <c r="H287" s="2"/>
      <c r="I287" s="2"/>
    </row>
    <row r="288" spans="1:9">
      <c r="A288" s="15"/>
      <c r="B288" s="2"/>
      <c r="C288" s="2"/>
      <c r="D288" s="2"/>
      <c r="E288" s="2"/>
      <c r="F288" s="2"/>
      <c r="G288" s="2"/>
      <c r="H288" s="2"/>
      <c r="I288" s="2"/>
    </row>
    <row r="289" spans="1:9">
      <c r="A289" s="15"/>
      <c r="B289" s="2"/>
      <c r="C289" s="2"/>
      <c r="D289" s="2"/>
      <c r="E289" s="2"/>
      <c r="F289" s="2"/>
      <c r="G289" s="2"/>
      <c r="H289" s="2"/>
      <c r="I289" s="2"/>
    </row>
    <row r="290" spans="1:9">
      <c r="A290" s="15"/>
      <c r="B290" s="2"/>
      <c r="C290" s="2"/>
      <c r="D290" s="2"/>
      <c r="E290" s="2"/>
      <c r="F290" s="2"/>
      <c r="G290" s="2"/>
      <c r="H290" s="2"/>
      <c r="I290" s="2"/>
    </row>
    <row r="291" spans="1:9">
      <c r="A291" s="15"/>
      <c r="B291" s="2"/>
      <c r="C291" s="2"/>
      <c r="D291" s="2"/>
      <c r="E291" s="2"/>
      <c r="F291" s="2"/>
      <c r="G291" s="2"/>
      <c r="H291" s="2"/>
      <c r="I291" s="2"/>
    </row>
    <row r="292" spans="1:9">
      <c r="A292" s="15"/>
      <c r="B292" s="2"/>
      <c r="C292" s="2"/>
      <c r="D292" s="2"/>
      <c r="E292" s="2"/>
      <c r="F292" s="2"/>
      <c r="G292" s="2"/>
      <c r="H292" s="2"/>
      <c r="I292" s="2"/>
    </row>
    <row r="293" spans="1:9">
      <c r="A293" s="15"/>
      <c r="B293" s="2"/>
      <c r="C293" s="2"/>
      <c r="D293" s="2"/>
      <c r="E293" s="2"/>
      <c r="F293" s="2"/>
      <c r="G293" s="2"/>
      <c r="H293" s="2"/>
      <c r="I293" s="2"/>
    </row>
    <row r="294" spans="1:9">
      <c r="A294" s="15"/>
      <c r="B294" s="2"/>
      <c r="C294" s="2"/>
      <c r="D294" s="2"/>
      <c r="E294" s="2"/>
      <c r="F294" s="2"/>
      <c r="G294" s="2"/>
      <c r="H294" s="2"/>
      <c r="I294" s="2"/>
    </row>
    <row r="295" spans="1:9">
      <c r="A295" s="15"/>
      <c r="B295" s="2"/>
      <c r="C295" s="2"/>
      <c r="D295" s="2"/>
      <c r="E295" s="2"/>
      <c r="F295" s="2"/>
      <c r="G295" s="2"/>
      <c r="H295" s="2"/>
      <c r="I295" s="2"/>
    </row>
    <row r="296" spans="1:9">
      <c r="A296" s="15"/>
      <c r="B296" s="2"/>
      <c r="C296" s="2"/>
      <c r="D296" s="2"/>
      <c r="E296" s="2"/>
      <c r="F296" s="2"/>
      <c r="G296" s="2"/>
      <c r="H296" s="2"/>
      <c r="I296" s="2"/>
    </row>
    <row r="297" spans="1:9">
      <c r="A297" s="15"/>
      <c r="B297" s="2"/>
      <c r="C297" s="2"/>
      <c r="D297" s="2"/>
      <c r="E297" s="2"/>
      <c r="F297" s="2"/>
      <c r="G297" s="2"/>
      <c r="H297" s="2"/>
      <c r="I297" s="2"/>
    </row>
    <row r="298" spans="1:9">
      <c r="A298" s="15"/>
      <c r="B298" s="2"/>
      <c r="C298" s="2"/>
      <c r="D298" s="2"/>
      <c r="E298" s="2"/>
      <c r="F298" s="2"/>
      <c r="G298" s="2"/>
      <c r="H298" s="2"/>
      <c r="I298" s="2"/>
    </row>
    <row r="299" spans="1:9">
      <c r="A299" s="15"/>
      <c r="B299" s="2"/>
      <c r="C299" s="2"/>
      <c r="D299" s="2"/>
      <c r="E299" s="2"/>
      <c r="F299" s="2"/>
      <c r="G299" s="2"/>
      <c r="H299" s="2"/>
      <c r="I299" s="2"/>
    </row>
    <row r="300" spans="1:9">
      <c r="A300" s="15"/>
      <c r="B300" s="2"/>
      <c r="C300" s="2"/>
      <c r="D300" s="2"/>
      <c r="E300" s="2"/>
      <c r="F300" s="2"/>
      <c r="G300" s="2"/>
      <c r="H300" s="2"/>
      <c r="I300" s="2"/>
    </row>
    <row r="301" spans="1:9">
      <c r="A301" s="15"/>
      <c r="B301" s="2"/>
      <c r="C301" s="2"/>
      <c r="D301" s="2"/>
      <c r="E301" s="2"/>
      <c r="F301" s="2"/>
      <c r="G301" s="2"/>
      <c r="H301" s="2"/>
      <c r="I301" s="2"/>
    </row>
    <row r="302" spans="1:9">
      <c r="A302" s="15"/>
      <c r="B302" s="2"/>
      <c r="C302" s="2"/>
      <c r="D302" s="2"/>
      <c r="E302" s="2"/>
      <c r="F302" s="2"/>
      <c r="G302" s="2"/>
      <c r="H302" s="2"/>
      <c r="I302" s="2"/>
    </row>
    <row r="303" spans="1:9">
      <c r="A303" s="15"/>
      <c r="B303" s="2"/>
      <c r="C303" s="2"/>
      <c r="D303" s="2"/>
      <c r="E303" s="2"/>
      <c r="F303" s="2"/>
      <c r="G303" s="2"/>
      <c r="H303" s="2"/>
      <c r="I303" s="2"/>
    </row>
    <row r="304" spans="1:9">
      <c r="A304" s="15"/>
      <c r="B304" s="2"/>
      <c r="C304" s="2"/>
      <c r="D304" s="2"/>
      <c r="E304" s="2"/>
      <c r="F304" s="2"/>
      <c r="G304" s="2"/>
      <c r="H304" s="2"/>
      <c r="I304" s="2"/>
    </row>
    <row r="305" spans="1:9">
      <c r="A305" s="15"/>
      <c r="B305" s="2"/>
      <c r="C305" s="2"/>
      <c r="D305" s="2"/>
      <c r="E305" s="2"/>
      <c r="F305" s="2"/>
      <c r="G305" s="2"/>
      <c r="H305" s="2"/>
      <c r="I305" s="2"/>
    </row>
    <row r="306" spans="1:9">
      <c r="A306" s="15"/>
      <c r="B306" s="2"/>
      <c r="C306" s="2"/>
      <c r="D306" s="2"/>
      <c r="E306" s="2"/>
      <c r="F306" s="2"/>
      <c r="G306" s="2"/>
      <c r="H306" s="2"/>
      <c r="I306" s="2"/>
    </row>
    <row r="307" spans="1:9">
      <c r="A307" s="15"/>
      <c r="B307" s="2"/>
      <c r="C307" s="2"/>
      <c r="D307" s="2"/>
      <c r="E307" s="2"/>
      <c r="F307" s="2"/>
      <c r="G307" s="2"/>
      <c r="H307" s="2"/>
      <c r="I307" s="2"/>
    </row>
    <row r="308" spans="1:9">
      <c r="A308" s="15"/>
      <c r="B308" s="2"/>
      <c r="C308" s="2"/>
      <c r="D308" s="2"/>
      <c r="E308" s="2"/>
      <c r="F308" s="2"/>
      <c r="G308" s="2"/>
      <c r="H308" s="2"/>
      <c r="I308" s="2"/>
    </row>
    <row r="309" spans="1:9">
      <c r="A309" s="15"/>
      <c r="B309" s="2"/>
      <c r="C309" s="2"/>
      <c r="D309" s="2"/>
      <c r="E309" s="2"/>
      <c r="F309" s="2"/>
      <c r="G309" s="2"/>
      <c r="H309" s="2"/>
      <c r="I309" s="2"/>
    </row>
    <row r="310" spans="1:9">
      <c r="A310" s="15"/>
      <c r="B310" s="2"/>
      <c r="C310" s="2"/>
      <c r="D310" s="2"/>
      <c r="E310" s="2"/>
      <c r="F310" s="2"/>
      <c r="G310" s="2"/>
      <c r="H310" s="2"/>
      <c r="I310" s="2"/>
    </row>
    <row r="311" spans="1:9">
      <c r="A311" s="15"/>
      <c r="B311" s="2"/>
      <c r="C311" s="2"/>
      <c r="D311" s="2"/>
      <c r="E311" s="2"/>
      <c r="F311" s="2"/>
      <c r="G311" s="2"/>
      <c r="H311" s="2"/>
      <c r="I311" s="2"/>
    </row>
    <row r="312" spans="1:9">
      <c r="A312" s="15"/>
      <c r="B312" s="2"/>
      <c r="C312" s="2"/>
      <c r="D312" s="2"/>
      <c r="E312" s="2"/>
      <c r="F312" s="2"/>
      <c r="G312" s="2"/>
      <c r="H312" s="2"/>
      <c r="I312" s="2"/>
    </row>
    <row r="313" spans="1:9">
      <c r="A313" s="15"/>
      <c r="B313" s="2"/>
      <c r="C313" s="2"/>
      <c r="D313" s="2"/>
      <c r="E313" s="2"/>
      <c r="F313" s="2"/>
      <c r="G313" s="2"/>
      <c r="H313" s="2"/>
      <c r="I313" s="2"/>
    </row>
    <row r="314" spans="1:9">
      <c r="A314" s="15"/>
      <c r="B314" s="2"/>
      <c r="C314" s="2"/>
      <c r="D314" s="2"/>
      <c r="E314" s="2"/>
      <c r="F314" s="2"/>
      <c r="G314" s="2"/>
      <c r="H314" s="2"/>
      <c r="I314" s="2"/>
    </row>
    <row r="315" spans="1:9">
      <c r="A315" s="15"/>
      <c r="B315" s="2"/>
      <c r="C315" s="2"/>
      <c r="D315" s="2"/>
      <c r="E315" s="2"/>
      <c r="F315" s="2"/>
      <c r="G315" s="2"/>
      <c r="H315" s="2"/>
      <c r="I315" s="2"/>
    </row>
    <row r="316" spans="1:9">
      <c r="A316" s="15"/>
      <c r="B316" s="2"/>
      <c r="C316" s="2"/>
      <c r="D316" s="2"/>
      <c r="E316" s="2"/>
      <c r="F316" s="2"/>
      <c r="G316" s="2"/>
      <c r="H316" s="2"/>
      <c r="I316" s="2"/>
    </row>
    <row r="317" spans="1:9">
      <c r="A317" s="15"/>
      <c r="B317" s="2"/>
      <c r="C317" s="2"/>
      <c r="D317" s="2"/>
      <c r="E317" s="2"/>
      <c r="F317" s="2"/>
      <c r="G317" s="2"/>
      <c r="H317" s="2"/>
      <c r="I317" s="2"/>
    </row>
    <row r="318" spans="1:9">
      <c r="A318" s="15"/>
      <c r="B318" s="2"/>
      <c r="C318" s="2"/>
      <c r="D318" s="2"/>
      <c r="E318" s="2"/>
      <c r="F318" s="2"/>
      <c r="G318" s="2"/>
      <c r="H318" s="2"/>
      <c r="I318" s="2"/>
    </row>
    <row r="319" spans="1:9">
      <c r="A319" s="15"/>
      <c r="B319" s="2"/>
      <c r="C319" s="2"/>
      <c r="D319" s="2"/>
      <c r="E319" s="2"/>
      <c r="F319" s="2"/>
      <c r="G319" s="2"/>
      <c r="H319" s="2"/>
      <c r="I319" s="2"/>
    </row>
    <row r="320" spans="1:9">
      <c r="A320" s="15"/>
      <c r="B320" s="2"/>
      <c r="C320" s="2"/>
      <c r="D320" s="2"/>
      <c r="E320" s="2"/>
      <c r="F320" s="2"/>
      <c r="G320" s="2"/>
      <c r="H320" s="2"/>
      <c r="I320" s="2"/>
    </row>
    <row r="321" spans="1:9">
      <c r="A321" s="15"/>
      <c r="B321" s="2"/>
      <c r="C321" s="2"/>
      <c r="D321" s="2"/>
      <c r="E321" s="2"/>
      <c r="F321" s="2"/>
      <c r="G321" s="2"/>
      <c r="H321" s="2"/>
      <c r="I321" s="2"/>
    </row>
    <row r="322" spans="1:9">
      <c r="A322" s="15"/>
      <c r="B322" s="2"/>
      <c r="C322" s="2"/>
      <c r="D322" s="2"/>
      <c r="E322" s="2"/>
      <c r="F322" s="2"/>
      <c r="G322" s="2"/>
      <c r="H322" s="2"/>
      <c r="I322" s="2"/>
    </row>
    <row r="323" spans="1:9">
      <c r="A323" s="15"/>
      <c r="B323" s="2"/>
      <c r="C323" s="2"/>
      <c r="D323" s="2"/>
      <c r="E323" s="2"/>
      <c r="F323" s="2"/>
      <c r="G323" s="2"/>
      <c r="H323" s="2"/>
      <c r="I323" s="2"/>
    </row>
    <row r="324" spans="1:9">
      <c r="A324" s="15"/>
      <c r="B324" s="2"/>
      <c r="C324" s="2"/>
      <c r="D324" s="2"/>
      <c r="E324" s="2"/>
      <c r="F324" s="2"/>
      <c r="G324" s="2"/>
      <c r="H324" s="2"/>
      <c r="I324" s="2"/>
    </row>
    <row r="325" spans="1:9">
      <c r="A325" s="15"/>
      <c r="B325" s="2"/>
      <c r="C325" s="2"/>
      <c r="D325" s="2"/>
      <c r="E325" s="2"/>
      <c r="F325" s="2"/>
      <c r="G325" s="2"/>
      <c r="H325" s="2"/>
      <c r="I325" s="2"/>
    </row>
    <row r="326" spans="1:9">
      <c r="A326" s="15"/>
      <c r="B326" s="2"/>
      <c r="C326" s="2"/>
      <c r="D326" s="2"/>
      <c r="E326" s="2"/>
      <c r="F326" s="2"/>
      <c r="G326" s="2"/>
      <c r="H326" s="2"/>
      <c r="I326" s="2"/>
    </row>
    <row r="327" spans="1:9">
      <c r="A327" s="15"/>
      <c r="B327" s="2"/>
      <c r="C327" s="2"/>
      <c r="D327" s="2"/>
      <c r="E327" s="2"/>
      <c r="F327" s="2"/>
      <c r="G327" s="2"/>
      <c r="H327" s="2"/>
      <c r="I327" s="2"/>
    </row>
    <row r="328" spans="1:9">
      <c r="A328" s="15"/>
      <c r="B328" s="2"/>
      <c r="C328" s="2"/>
      <c r="D328" s="2"/>
      <c r="E328" s="2"/>
      <c r="F328" s="2"/>
      <c r="G328" s="2"/>
      <c r="H328" s="2"/>
      <c r="I328" s="2"/>
    </row>
    <row r="329" spans="1:9">
      <c r="A329" s="15"/>
      <c r="B329" s="2"/>
      <c r="C329" s="2"/>
      <c r="D329" s="2"/>
      <c r="E329" s="2"/>
      <c r="F329" s="2"/>
      <c r="G329" s="2"/>
      <c r="H329" s="2"/>
      <c r="I329" s="2"/>
    </row>
    <row r="330" spans="1:9">
      <c r="A330" s="15"/>
      <c r="B330" s="2"/>
      <c r="C330" s="2"/>
      <c r="D330" s="2"/>
      <c r="E330" s="2"/>
      <c r="F330" s="2"/>
      <c r="G330" s="2"/>
      <c r="H330" s="2"/>
      <c r="I330" s="2"/>
    </row>
    <row r="331" spans="1:9">
      <c r="A331" s="15"/>
      <c r="B331" s="2"/>
      <c r="C331" s="2"/>
      <c r="D331" s="2"/>
      <c r="E331" s="2"/>
      <c r="F331" s="2"/>
      <c r="G331" s="2"/>
      <c r="H331" s="2"/>
      <c r="I331" s="2"/>
    </row>
    <row r="332" spans="1:9">
      <c r="A332" s="15"/>
      <c r="B332" s="2"/>
      <c r="C332" s="2"/>
      <c r="D332" s="2"/>
      <c r="E332" s="2"/>
      <c r="F332" s="2"/>
      <c r="G332" s="2"/>
      <c r="H332" s="2"/>
      <c r="I332" s="2"/>
    </row>
    <row r="333" spans="1:9">
      <c r="A333" s="15"/>
      <c r="B333" s="2"/>
      <c r="C333" s="2"/>
      <c r="D333" s="2"/>
      <c r="E333" s="2"/>
      <c r="F333" s="2"/>
      <c r="G333" s="2"/>
      <c r="H333" s="2"/>
      <c r="I333" s="2"/>
    </row>
    <row r="334" spans="1:9">
      <c r="A334" s="15"/>
      <c r="B334" s="2"/>
      <c r="C334" s="2"/>
      <c r="D334" s="2"/>
      <c r="E334" s="2"/>
      <c r="F334" s="2"/>
      <c r="G334" s="2"/>
      <c r="H334" s="2"/>
      <c r="I334" s="2"/>
    </row>
    <row r="335" spans="1:9">
      <c r="A335" s="15"/>
      <c r="B335" s="2"/>
      <c r="C335" s="2"/>
      <c r="D335" s="2"/>
      <c r="E335" s="2"/>
      <c r="F335" s="2"/>
      <c r="G335" s="2"/>
      <c r="H335" s="2"/>
      <c r="I335" s="2"/>
    </row>
    <row r="336" spans="1:9">
      <c r="A336" s="15"/>
      <c r="B336" s="2"/>
      <c r="C336" s="2"/>
      <c r="D336" s="2"/>
      <c r="E336" s="2"/>
      <c r="F336" s="2"/>
      <c r="G336" s="2"/>
      <c r="H336" s="2"/>
      <c r="I336" s="2"/>
    </row>
    <row r="337" spans="1:9">
      <c r="A337" s="15"/>
      <c r="B337" s="2"/>
      <c r="C337" s="2"/>
      <c r="D337" s="2"/>
      <c r="E337" s="2"/>
      <c r="F337" s="2"/>
      <c r="G337" s="2"/>
      <c r="H337" s="2"/>
      <c r="I337" s="2"/>
    </row>
    <row r="338" spans="1:9">
      <c r="A338" s="15"/>
      <c r="B338" s="2"/>
      <c r="C338" s="2"/>
      <c r="D338" s="2"/>
      <c r="E338" s="2"/>
      <c r="F338" s="2"/>
      <c r="G338" s="2"/>
      <c r="H338" s="2"/>
      <c r="I338" s="2"/>
    </row>
  </sheetData>
  <mergeCells count="119">
    <mergeCell ref="H6:N6"/>
    <mergeCell ref="I34:N34"/>
    <mergeCell ref="H8:N8"/>
    <mergeCell ref="F11:H11"/>
    <mergeCell ref="I79:N79"/>
    <mergeCell ref="I83:N83"/>
    <mergeCell ref="I58:N58"/>
    <mergeCell ref="I59:N59"/>
    <mergeCell ref="I60:N60"/>
    <mergeCell ref="I61:N61"/>
    <mergeCell ref="I82:N82"/>
    <mergeCell ref="I77:N77"/>
    <mergeCell ref="I78:N78"/>
    <mergeCell ref="I70:N70"/>
    <mergeCell ref="I71:N71"/>
    <mergeCell ref="I53:N53"/>
    <mergeCell ref="I54:N54"/>
    <mergeCell ref="I46:N46"/>
    <mergeCell ref="I81:N81"/>
    <mergeCell ref="I74:N74"/>
    <mergeCell ref="I75:N75"/>
    <mergeCell ref="I76:N76"/>
    <mergeCell ref="I62:N62"/>
    <mergeCell ref="I25:N25"/>
    <mergeCell ref="A4:I4"/>
    <mergeCell ref="A22:N22"/>
    <mergeCell ref="I23:N23"/>
    <mergeCell ref="B5:G5"/>
    <mergeCell ref="B6:G6"/>
    <mergeCell ref="B8:G8"/>
    <mergeCell ref="C11:E11"/>
    <mergeCell ref="A11:B12"/>
    <mergeCell ref="A10:I10"/>
    <mergeCell ref="I21:N21"/>
    <mergeCell ref="H5:N5"/>
    <mergeCell ref="B7:G7"/>
    <mergeCell ref="H7:N7"/>
    <mergeCell ref="A18:I18"/>
    <mergeCell ref="A13:B13"/>
    <mergeCell ref="A14:B14"/>
    <mergeCell ref="I11:K11"/>
    <mergeCell ref="L11:N11"/>
    <mergeCell ref="A15:B15"/>
    <mergeCell ref="A16:B16"/>
    <mergeCell ref="A19:A20"/>
    <mergeCell ref="B19:B20"/>
    <mergeCell ref="C19:D19"/>
    <mergeCell ref="E19:N19"/>
    <mergeCell ref="C113:D113"/>
    <mergeCell ref="C112:D112"/>
    <mergeCell ref="F113:H113"/>
    <mergeCell ref="I26:N26"/>
    <mergeCell ref="I27:N27"/>
    <mergeCell ref="I28:N28"/>
    <mergeCell ref="I29:N29"/>
    <mergeCell ref="I39:N39"/>
    <mergeCell ref="I30:N30"/>
    <mergeCell ref="I32:N32"/>
    <mergeCell ref="I42:N42"/>
    <mergeCell ref="I35:N35"/>
    <mergeCell ref="I36:N36"/>
    <mergeCell ref="I37:N37"/>
    <mergeCell ref="I38:N38"/>
    <mergeCell ref="I40:N40"/>
    <mergeCell ref="I31:N31"/>
    <mergeCell ref="I50:N50"/>
    <mergeCell ref="I51:N51"/>
    <mergeCell ref="I55:N55"/>
    <mergeCell ref="I80:N80"/>
    <mergeCell ref="I56:N56"/>
    <mergeCell ref="I57:N57"/>
    <mergeCell ref="I64:N64"/>
    <mergeCell ref="I24:N24"/>
    <mergeCell ref="I33:N33"/>
    <mergeCell ref="I41:N41"/>
    <mergeCell ref="I106:N106"/>
    <mergeCell ref="I108:N108"/>
    <mergeCell ref="I107:N107"/>
    <mergeCell ref="I100:N100"/>
    <mergeCell ref="I101:N101"/>
    <mergeCell ref="I102:N102"/>
    <mergeCell ref="I103:N103"/>
    <mergeCell ref="I105:N105"/>
    <mergeCell ref="I104:N104"/>
    <mergeCell ref="I99:N99"/>
    <mergeCell ref="I52:N52"/>
    <mergeCell ref="I63:N63"/>
    <mergeCell ref="I84:N84"/>
    <mergeCell ref="I85:N85"/>
    <mergeCell ref="I86:N86"/>
    <mergeCell ref="I87:N87"/>
    <mergeCell ref="I91:N91"/>
    <mergeCell ref="I88:N88"/>
    <mergeCell ref="I89:N89"/>
    <mergeCell ref="I90:N90"/>
    <mergeCell ref="F112:H112"/>
    <mergeCell ref="A2:N2"/>
    <mergeCell ref="A1:N1"/>
    <mergeCell ref="I94:N94"/>
    <mergeCell ref="I95:N95"/>
    <mergeCell ref="I96:N96"/>
    <mergeCell ref="I97:N97"/>
    <mergeCell ref="I92:N92"/>
    <mergeCell ref="I98:N98"/>
    <mergeCell ref="I93:N93"/>
    <mergeCell ref="I72:N72"/>
    <mergeCell ref="I73:N73"/>
    <mergeCell ref="I67:N67"/>
    <mergeCell ref="I68:N68"/>
    <mergeCell ref="I69:N69"/>
    <mergeCell ref="I65:N65"/>
    <mergeCell ref="I66:N66"/>
    <mergeCell ref="I47:N47"/>
    <mergeCell ref="I48:N48"/>
    <mergeCell ref="I49:N49"/>
    <mergeCell ref="I43:N43"/>
    <mergeCell ref="I44:N44"/>
    <mergeCell ref="I45:N45"/>
    <mergeCell ref="I20:N20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36" fitToHeight="2" orientation="landscape" r:id="rId1"/>
  <headerFooter alignWithMargins="0">
    <oddHeader>&amp;R&amp;"Times New Roman,звичайний"&amp;14Продовження додатка  3Таблиця 1</oddHeader>
  </headerFooter>
  <rowBreaks count="2" manualBreakCount="2">
    <brk id="41" max="13" man="1"/>
    <brk id="9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N200"/>
  <sheetViews>
    <sheetView zoomScale="73" zoomScaleNormal="73" zoomScaleSheetLayoutView="75" workbookViewId="0">
      <selection activeCell="D21" sqref="D21:F21"/>
    </sheetView>
  </sheetViews>
  <sheetFormatPr defaultRowHeight="18.75"/>
  <cols>
    <col min="1" max="1" width="100.5703125" style="212" customWidth="1"/>
    <col min="2" max="2" width="15.28515625" style="231" customWidth="1"/>
    <col min="3" max="8" width="17.140625" style="231" customWidth="1"/>
    <col min="9" max="9" width="10" style="212" customWidth="1"/>
    <col min="10" max="10" width="9.5703125" style="212" customWidth="1"/>
    <col min="11" max="11" width="9.140625" style="212"/>
    <col min="12" max="12" width="10.85546875" style="212" bestFit="1" customWidth="1"/>
    <col min="13" max="16384" width="9.140625" style="212"/>
  </cols>
  <sheetData>
    <row r="1" spans="1:8">
      <c r="A1" s="300" t="s">
        <v>255</v>
      </c>
      <c r="B1" s="300"/>
      <c r="C1" s="300"/>
      <c r="D1" s="300"/>
      <c r="E1" s="300"/>
      <c r="F1" s="300"/>
      <c r="G1" s="300"/>
      <c r="H1" s="300"/>
    </row>
    <row r="2" spans="1:8">
      <c r="A2" s="300"/>
      <c r="B2" s="300"/>
      <c r="C2" s="300"/>
      <c r="D2" s="300"/>
      <c r="E2" s="300"/>
      <c r="F2" s="300"/>
      <c r="G2" s="300"/>
      <c r="H2" s="300"/>
    </row>
    <row r="3" spans="1:8" ht="66.75" customHeight="1">
      <c r="A3" s="301" t="s">
        <v>27</v>
      </c>
      <c r="B3" s="302" t="s">
        <v>28</v>
      </c>
      <c r="C3" s="277" t="s">
        <v>175</v>
      </c>
      <c r="D3" s="277"/>
      <c r="E3" s="301" t="s">
        <v>443</v>
      </c>
      <c r="F3" s="301"/>
      <c r="G3" s="301"/>
      <c r="H3" s="301"/>
    </row>
    <row r="4" spans="1:8" ht="39" customHeight="1">
      <c r="A4" s="301"/>
      <c r="B4" s="302"/>
      <c r="C4" s="146" t="s">
        <v>31</v>
      </c>
      <c r="D4" s="146" t="s">
        <v>32</v>
      </c>
      <c r="E4" s="146" t="s">
        <v>33</v>
      </c>
      <c r="F4" s="146" t="s">
        <v>34</v>
      </c>
      <c r="G4" s="155" t="s">
        <v>35</v>
      </c>
      <c r="H4" s="155" t="s">
        <v>178</v>
      </c>
    </row>
    <row r="5" spans="1:8">
      <c r="A5" s="186">
        <v>1</v>
      </c>
      <c r="B5" s="213">
        <v>2</v>
      </c>
      <c r="C5" s="186">
        <v>3</v>
      </c>
      <c r="D5" s="213">
        <v>4</v>
      </c>
      <c r="E5" s="186">
        <v>5</v>
      </c>
      <c r="F5" s="213">
        <v>6</v>
      </c>
      <c r="G5" s="186">
        <v>7</v>
      </c>
      <c r="H5" s="213">
        <v>8</v>
      </c>
    </row>
    <row r="6" spans="1:8" ht="22.5" customHeight="1">
      <c r="A6" s="297" t="s">
        <v>256</v>
      </c>
      <c r="B6" s="298"/>
      <c r="C6" s="298"/>
      <c r="D6" s="298"/>
      <c r="E6" s="298"/>
      <c r="F6" s="298"/>
      <c r="G6" s="298"/>
      <c r="H6" s="299"/>
    </row>
    <row r="7" spans="1:8" ht="22.5" customHeight="1">
      <c r="A7" s="216" t="s">
        <v>42</v>
      </c>
      <c r="B7" s="217">
        <v>1200</v>
      </c>
      <c r="C7" s="218">
        <f>'І. Інф. до звіт.'!C93</f>
        <v>-15069</v>
      </c>
      <c r="D7" s="218">
        <f>'І. Інф. до звіт.'!D93</f>
        <v>270</v>
      </c>
      <c r="E7" s="218">
        <f>'І. Інф. до звіт.'!E93</f>
        <v>716</v>
      </c>
      <c r="F7" s="218">
        <f>'І. Інф. до звіт.'!F93</f>
        <v>270</v>
      </c>
      <c r="G7" s="219">
        <f>F7-E7</f>
        <v>-446</v>
      </c>
      <c r="H7" s="226">
        <f>(F7/E7)*100</f>
        <v>37.709497206703915</v>
      </c>
    </row>
    <row r="8" spans="1:8" ht="33.75" customHeight="1">
      <c r="A8" s="216" t="s">
        <v>257</v>
      </c>
      <c r="B8" s="149">
        <v>2000</v>
      </c>
      <c r="C8" s="26">
        <v>39350</v>
      </c>
      <c r="D8" s="26">
        <f>C21</f>
        <v>24280</v>
      </c>
      <c r="E8" s="26">
        <v>51657</v>
      </c>
      <c r="F8" s="26">
        <f>D8</f>
        <v>24280</v>
      </c>
      <c r="G8" s="219">
        <f>F8-E8</f>
        <v>-27377</v>
      </c>
      <c r="H8" s="226">
        <f>(F8/E8)*100</f>
        <v>47.002342373734443</v>
      </c>
    </row>
    <row r="9" spans="1:8" ht="27" customHeight="1">
      <c r="A9" s="220" t="s">
        <v>258</v>
      </c>
      <c r="B9" s="17">
        <v>2005</v>
      </c>
      <c r="C9" s="22">
        <v>0</v>
      </c>
      <c r="D9" s="221">
        <v>0</v>
      </c>
      <c r="E9" s="22">
        <v>0</v>
      </c>
      <c r="F9" s="22">
        <v>0</v>
      </c>
      <c r="G9" s="222">
        <f>F9-E9</f>
        <v>0</v>
      </c>
      <c r="H9" s="234"/>
    </row>
    <row r="10" spans="1:8" ht="34.5" customHeight="1">
      <c r="A10" s="216" t="s">
        <v>259</v>
      </c>
      <c r="B10" s="149">
        <v>2009</v>
      </c>
      <c r="C10" s="154">
        <f>SUM(C8:C9)</f>
        <v>39350</v>
      </c>
      <c r="D10" s="224">
        <f>SUM(D8:D9)</f>
        <v>24280</v>
      </c>
      <c r="E10" s="154">
        <f>SUM(E8:E9)</f>
        <v>51657</v>
      </c>
      <c r="F10" s="154">
        <f>SUM(F8:F9)</f>
        <v>24280</v>
      </c>
      <c r="G10" s="219">
        <f>F10-E10</f>
        <v>-27377</v>
      </c>
      <c r="H10" s="226">
        <f>(F10/E10)*100</f>
        <v>47.002342373734443</v>
      </c>
    </row>
    <row r="11" spans="1:8" ht="22.5" customHeight="1">
      <c r="A11" s="220" t="s">
        <v>260</v>
      </c>
      <c r="B11" s="17">
        <v>2010</v>
      </c>
      <c r="C11" s="38">
        <f>SUM(C12:C13)</f>
        <v>0</v>
      </c>
      <c r="D11" s="38">
        <f>SUM(D12:D13)</f>
        <v>0</v>
      </c>
      <c r="E11" s="38">
        <f>SUM(E12:E13)</f>
        <v>0</v>
      </c>
      <c r="F11" s="38">
        <f>SUM(F12:F13)</f>
        <v>0</v>
      </c>
      <c r="G11" s="222">
        <f>F11-E11</f>
        <v>0</v>
      </c>
      <c r="H11" s="223"/>
    </row>
    <row r="12" spans="1:8" ht="22.5" customHeight="1">
      <c r="A12" s="157" t="s">
        <v>261</v>
      </c>
      <c r="B12" s="17">
        <v>2011</v>
      </c>
      <c r="C12" s="22">
        <v>0</v>
      </c>
      <c r="D12" s="22">
        <v>0</v>
      </c>
      <c r="E12" s="22">
        <v>0</v>
      </c>
      <c r="F12" s="22">
        <v>0</v>
      </c>
      <c r="G12" s="222">
        <f t="shared" ref="G12:G21" si="0">F12-E12</f>
        <v>0</v>
      </c>
      <c r="H12" s="223"/>
    </row>
    <row r="13" spans="1:8" ht="41.25" customHeight="1">
      <c r="A13" s="157" t="s">
        <v>262</v>
      </c>
      <c r="B13" s="17">
        <v>2012</v>
      </c>
      <c r="C13" s="22">
        <v>0</v>
      </c>
      <c r="D13" s="22">
        <v>0</v>
      </c>
      <c r="E13" s="22">
        <v>0</v>
      </c>
      <c r="F13" s="22">
        <v>0</v>
      </c>
      <c r="G13" s="222">
        <f t="shared" si="0"/>
        <v>0</v>
      </c>
      <c r="H13" s="223"/>
    </row>
    <row r="14" spans="1:8" ht="20.25" customHeight="1">
      <c r="A14" s="157" t="s">
        <v>263</v>
      </c>
      <c r="B14" s="17" t="s">
        <v>264</v>
      </c>
      <c r="C14" s="22">
        <v>0</v>
      </c>
      <c r="D14" s="22">
        <v>0</v>
      </c>
      <c r="E14" s="22">
        <v>0</v>
      </c>
      <c r="F14" s="22">
        <v>0</v>
      </c>
      <c r="G14" s="222">
        <f t="shared" si="0"/>
        <v>0</v>
      </c>
      <c r="H14" s="223"/>
    </row>
    <row r="15" spans="1:8" ht="20.25" customHeight="1">
      <c r="A15" s="157" t="s">
        <v>265</v>
      </c>
      <c r="B15" s="17">
        <v>2020</v>
      </c>
      <c r="C15" s="22">
        <v>0</v>
      </c>
      <c r="D15" s="22">
        <v>0</v>
      </c>
      <c r="E15" s="22">
        <v>0</v>
      </c>
      <c r="F15" s="22">
        <v>0</v>
      </c>
      <c r="G15" s="222">
        <f t="shared" si="0"/>
        <v>0</v>
      </c>
      <c r="H15" s="223"/>
    </row>
    <row r="16" spans="1:8" s="225" customFormat="1" ht="19.5" customHeight="1">
      <c r="A16" s="220" t="s">
        <v>266</v>
      </c>
      <c r="B16" s="17">
        <v>2030</v>
      </c>
      <c r="C16" s="22">
        <v>0</v>
      </c>
      <c r="D16" s="22">
        <v>0</v>
      </c>
      <c r="E16" s="22">
        <v>0</v>
      </c>
      <c r="F16" s="22">
        <v>0</v>
      </c>
      <c r="G16" s="222">
        <f t="shared" si="0"/>
        <v>0</v>
      </c>
      <c r="H16" s="223"/>
    </row>
    <row r="17" spans="1:9" ht="20.25" customHeight="1">
      <c r="A17" s="220" t="s">
        <v>267</v>
      </c>
      <c r="B17" s="17">
        <v>2031</v>
      </c>
      <c r="C17" s="22">
        <v>0</v>
      </c>
      <c r="D17" s="22">
        <v>0</v>
      </c>
      <c r="E17" s="22">
        <v>0</v>
      </c>
      <c r="F17" s="22">
        <v>0</v>
      </c>
      <c r="G17" s="222">
        <f t="shared" si="0"/>
        <v>0</v>
      </c>
      <c r="H17" s="223"/>
    </row>
    <row r="18" spans="1:9" ht="19.5" customHeight="1">
      <c r="A18" s="220" t="s">
        <v>268</v>
      </c>
      <c r="B18" s="17">
        <v>2040</v>
      </c>
      <c r="C18" s="22">
        <v>0</v>
      </c>
      <c r="D18" s="22">
        <v>0</v>
      </c>
      <c r="E18" s="22">
        <v>0</v>
      </c>
      <c r="F18" s="22">
        <v>0</v>
      </c>
      <c r="G18" s="222">
        <f t="shared" si="0"/>
        <v>0</v>
      </c>
      <c r="H18" s="223"/>
    </row>
    <row r="19" spans="1:9" ht="18.75" customHeight="1">
      <c r="A19" s="220" t="s">
        <v>269</v>
      </c>
      <c r="B19" s="17">
        <v>2050</v>
      </c>
      <c r="C19" s="22">
        <v>0</v>
      </c>
      <c r="D19" s="22">
        <v>0</v>
      </c>
      <c r="E19" s="22">
        <v>0</v>
      </c>
      <c r="F19" s="22">
        <v>0</v>
      </c>
      <c r="G19" s="222">
        <f t="shared" si="0"/>
        <v>0</v>
      </c>
      <c r="H19" s="223"/>
    </row>
    <row r="20" spans="1:9" ht="19.5" customHeight="1">
      <c r="A20" s="220" t="s">
        <v>270</v>
      </c>
      <c r="B20" s="17">
        <v>2060</v>
      </c>
      <c r="C20" s="22">
        <v>0</v>
      </c>
      <c r="D20" s="22">
        <v>0</v>
      </c>
      <c r="E20" s="22">
        <v>0</v>
      </c>
      <c r="F20" s="22">
        <v>0</v>
      </c>
      <c r="G20" s="222">
        <f t="shared" si="0"/>
        <v>0</v>
      </c>
      <c r="H20" s="223"/>
    </row>
    <row r="21" spans="1:9" ht="41.25" customHeight="1">
      <c r="A21" s="216" t="s">
        <v>271</v>
      </c>
      <c r="B21" s="149">
        <v>2070</v>
      </c>
      <c r="C21" s="154">
        <f>SUM(C7,C10:C11,C15:C16,C18:C20)-1</f>
        <v>24280</v>
      </c>
      <c r="D21" s="241">
        <f>SUM(D7,D10:D11,D15:D16,D18:D20)</f>
        <v>24550</v>
      </c>
      <c r="E21" s="241">
        <f>SUM(E7,E10:E11,E15:E16,E18:E20)</f>
        <v>52373</v>
      </c>
      <c r="F21" s="241">
        <f>SUM(F7,F10:F11,F15:F16,F18:F20)</f>
        <v>24550</v>
      </c>
      <c r="G21" s="219">
        <f t="shared" si="0"/>
        <v>-27823</v>
      </c>
      <c r="H21" s="226">
        <f t="shared" ref="H21" si="1">(F21/E21)*100</f>
        <v>46.875298340748095</v>
      </c>
    </row>
    <row r="22" spans="1:9" ht="22.5" customHeight="1">
      <c r="A22" s="297" t="s">
        <v>272</v>
      </c>
      <c r="B22" s="298"/>
      <c r="C22" s="298"/>
      <c r="D22" s="298"/>
      <c r="E22" s="298"/>
      <c r="F22" s="298"/>
      <c r="G22" s="298"/>
      <c r="H22" s="299"/>
    </row>
    <row r="23" spans="1:9" s="225" customFormat="1" ht="40.5" customHeight="1">
      <c r="A23" s="216" t="s">
        <v>273</v>
      </c>
      <c r="B23" s="149">
        <v>2110</v>
      </c>
      <c r="C23" s="154">
        <f>SUM(C24:C31)</f>
        <v>9350</v>
      </c>
      <c r="D23" s="154">
        <f>SUM(D24:D31)</f>
        <v>12054</v>
      </c>
      <c r="E23" s="154">
        <f>SUM(E24:E31)</f>
        <v>12068</v>
      </c>
      <c r="F23" s="154">
        <f>SUM(F24:F31)</f>
        <v>12054</v>
      </c>
      <c r="G23" s="26">
        <f>F23-E23</f>
        <v>-14</v>
      </c>
      <c r="H23" s="39">
        <f>(F23/E23)*100</f>
        <v>99.88399071925754</v>
      </c>
    </row>
    <row r="24" spans="1:9" ht="19.5" customHeight="1">
      <c r="A24" s="157" t="s">
        <v>44</v>
      </c>
      <c r="B24" s="17">
        <v>2111</v>
      </c>
      <c r="C24" s="22"/>
      <c r="D24" s="22"/>
      <c r="E24" s="22"/>
      <c r="F24" s="22"/>
      <c r="G24" s="22"/>
      <c r="H24" s="37"/>
    </row>
    <row r="25" spans="1:9" ht="19.5" customHeight="1">
      <c r="A25" s="157" t="s">
        <v>274</v>
      </c>
      <c r="B25" s="17">
        <v>2112</v>
      </c>
      <c r="C25" s="22">
        <v>233</v>
      </c>
      <c r="D25" s="22">
        <v>876</v>
      </c>
      <c r="E25" s="22">
        <v>908</v>
      </c>
      <c r="F25" s="22">
        <v>876</v>
      </c>
      <c r="G25" s="22">
        <f t="shared" ref="G25:G46" si="2">F25-E25</f>
        <v>-32</v>
      </c>
      <c r="H25" s="37">
        <f t="shared" ref="H25:H46" si="3">(F25/E25)*100</f>
        <v>96.475770925110126</v>
      </c>
    </row>
    <row r="26" spans="1:9" s="225" customFormat="1" ht="19.5" customHeight="1">
      <c r="A26" s="220" t="s">
        <v>275</v>
      </c>
      <c r="B26" s="17">
        <v>2113</v>
      </c>
      <c r="C26" s="22" t="s">
        <v>182</v>
      </c>
      <c r="D26" s="22">
        <v>0</v>
      </c>
      <c r="E26" s="22">
        <v>0</v>
      </c>
      <c r="F26" s="22">
        <v>0</v>
      </c>
      <c r="G26" s="22"/>
      <c r="H26" s="235"/>
    </row>
    <row r="27" spans="1:9" ht="19.5" customHeight="1">
      <c r="A27" s="220" t="s">
        <v>276</v>
      </c>
      <c r="B27" s="17">
        <v>2114</v>
      </c>
      <c r="C27" s="22"/>
      <c r="D27" s="22"/>
      <c r="E27" s="22"/>
      <c r="F27" s="22"/>
      <c r="G27" s="22"/>
      <c r="H27" s="37"/>
    </row>
    <row r="28" spans="1:9" s="227" customFormat="1" ht="20.25" customHeight="1">
      <c r="A28" s="220" t="s">
        <v>277</v>
      </c>
      <c r="B28" s="17">
        <v>2115</v>
      </c>
      <c r="C28" s="22"/>
      <c r="D28" s="22"/>
      <c r="E28" s="22"/>
      <c r="F28" s="22"/>
      <c r="G28" s="22"/>
      <c r="H28" s="37"/>
      <c r="I28" s="212"/>
    </row>
    <row r="29" spans="1:9" ht="20.25" customHeight="1">
      <c r="A29" s="220" t="s">
        <v>278</v>
      </c>
      <c r="B29" s="17">
        <v>2116</v>
      </c>
      <c r="C29" s="22"/>
      <c r="D29" s="22"/>
      <c r="E29" s="22"/>
      <c r="F29" s="22"/>
      <c r="G29" s="22"/>
      <c r="H29" s="37"/>
    </row>
    <row r="30" spans="1:9" ht="20.25" customHeight="1">
      <c r="A30" s="220" t="s">
        <v>279</v>
      </c>
      <c r="B30" s="17">
        <v>2117</v>
      </c>
      <c r="C30" s="22"/>
      <c r="D30" s="22"/>
      <c r="E30" s="22"/>
      <c r="F30" s="22"/>
      <c r="G30" s="22"/>
      <c r="H30" s="37"/>
    </row>
    <row r="31" spans="1:9" ht="20.25" customHeight="1">
      <c r="A31" s="220" t="s">
        <v>280</v>
      </c>
      <c r="B31" s="17">
        <v>2118</v>
      </c>
      <c r="C31" s="22">
        <v>9117</v>
      </c>
      <c r="D31" s="22">
        <v>11178</v>
      </c>
      <c r="E31" s="22">
        <v>11160</v>
      </c>
      <c r="F31" s="22">
        <v>11178</v>
      </c>
      <c r="G31" s="22">
        <f t="shared" si="2"/>
        <v>18</v>
      </c>
      <c r="H31" s="37">
        <f t="shared" si="3"/>
        <v>100.16129032258065</v>
      </c>
    </row>
    <row r="32" spans="1:9" s="225" customFormat="1" ht="39" customHeight="1">
      <c r="A32" s="216" t="s">
        <v>281</v>
      </c>
      <c r="B32" s="228">
        <v>2120</v>
      </c>
      <c r="C32" s="154">
        <f>SUM(C33:C36)</f>
        <v>16211</v>
      </c>
      <c r="D32" s="154">
        <f>SUM(D33:D36)</f>
        <v>20196</v>
      </c>
      <c r="E32" s="154">
        <f>SUM(E33:E36)</f>
        <v>20174</v>
      </c>
      <c r="F32" s="154">
        <f>SUM(F33:F36)</f>
        <v>20196</v>
      </c>
      <c r="G32" s="26">
        <f t="shared" si="2"/>
        <v>22</v>
      </c>
      <c r="H32" s="39">
        <f t="shared" si="3"/>
        <v>100.10905125408942</v>
      </c>
    </row>
    <row r="33" spans="1:14" ht="20.25" customHeight="1">
      <c r="A33" s="220" t="s">
        <v>279</v>
      </c>
      <c r="B33" s="186">
        <v>2121</v>
      </c>
      <c r="C33" s="22">
        <v>16208</v>
      </c>
      <c r="D33" s="22">
        <v>19872</v>
      </c>
      <c r="E33" s="22">
        <v>19850</v>
      </c>
      <c r="F33" s="22">
        <v>19872</v>
      </c>
      <c r="G33" s="22">
        <f t="shared" si="2"/>
        <v>22</v>
      </c>
      <c r="H33" s="37">
        <f t="shared" si="3"/>
        <v>100.11083123425692</v>
      </c>
    </row>
    <row r="34" spans="1:14" ht="20.25" customHeight="1">
      <c r="A34" s="220" t="s">
        <v>282</v>
      </c>
      <c r="B34" s="186">
        <v>2122</v>
      </c>
      <c r="C34" s="22">
        <v>3</v>
      </c>
      <c r="D34" s="22">
        <v>324</v>
      </c>
      <c r="E34" s="22">
        <v>324</v>
      </c>
      <c r="F34" s="22">
        <v>324</v>
      </c>
      <c r="G34" s="22">
        <f t="shared" si="2"/>
        <v>0</v>
      </c>
      <c r="H34" s="37">
        <f t="shared" si="3"/>
        <v>100</v>
      </c>
    </row>
    <row r="35" spans="1:14" ht="20.25" customHeight="1">
      <c r="A35" s="220" t="s">
        <v>283</v>
      </c>
      <c r="B35" s="186">
        <v>2123</v>
      </c>
      <c r="C35" s="22"/>
      <c r="D35" s="22"/>
      <c r="E35" s="22"/>
      <c r="F35" s="22"/>
      <c r="G35" s="22"/>
      <c r="H35" s="37"/>
    </row>
    <row r="36" spans="1:14" s="225" customFormat="1" ht="20.25" customHeight="1">
      <c r="A36" s="220" t="s">
        <v>280</v>
      </c>
      <c r="B36" s="186">
        <v>2124</v>
      </c>
      <c r="C36" s="22"/>
      <c r="D36" s="22"/>
      <c r="E36" s="22"/>
      <c r="F36" s="22"/>
      <c r="G36" s="22"/>
      <c r="H36" s="37"/>
    </row>
    <row r="37" spans="1:14" s="225" customFormat="1" ht="24.75" customHeight="1">
      <c r="A37" s="216" t="s">
        <v>284</v>
      </c>
      <c r="B37" s="228">
        <v>2130</v>
      </c>
      <c r="C37" s="154">
        <f>SUM(C38:C42)</f>
        <v>31157</v>
      </c>
      <c r="D37" s="154">
        <f>SUM(D38:D42)</f>
        <v>43640</v>
      </c>
      <c r="E37" s="154">
        <f>SUM(E38:E42)</f>
        <v>44033</v>
      </c>
      <c r="F37" s="154">
        <f>SUM(F38:F42)</f>
        <v>43640</v>
      </c>
      <c r="G37" s="26">
        <f t="shared" si="2"/>
        <v>-393</v>
      </c>
      <c r="H37" s="39">
        <f t="shared" si="3"/>
        <v>99.107487566143575</v>
      </c>
      <c r="L37" s="229"/>
      <c r="M37" s="229"/>
      <c r="N37" s="229"/>
    </row>
    <row r="38" spans="1:14" ht="35.25" customHeight="1">
      <c r="A38" s="220" t="s">
        <v>47</v>
      </c>
      <c r="B38" s="186">
        <v>2131</v>
      </c>
      <c r="C38" s="22"/>
      <c r="D38" s="22"/>
      <c r="E38" s="22"/>
      <c r="F38" s="22"/>
      <c r="G38" s="22"/>
      <c r="H38" s="37"/>
    </row>
    <row r="39" spans="1:14" ht="57.75" customHeight="1">
      <c r="A39" s="220" t="s">
        <v>48</v>
      </c>
      <c r="B39" s="186">
        <v>2132</v>
      </c>
      <c r="C39" s="22"/>
      <c r="D39" s="22"/>
      <c r="E39" s="22"/>
      <c r="F39" s="22"/>
      <c r="G39" s="22"/>
      <c r="H39" s="37"/>
    </row>
    <row r="40" spans="1:14" s="225" customFormat="1" ht="19.5" customHeight="1">
      <c r="A40" s="220" t="s">
        <v>285</v>
      </c>
      <c r="B40" s="186">
        <v>2133</v>
      </c>
      <c r="C40" s="22"/>
      <c r="D40" s="22"/>
      <c r="E40" s="22"/>
      <c r="F40" s="22"/>
      <c r="G40" s="22"/>
      <c r="H40" s="37"/>
    </row>
    <row r="41" spans="1:14" ht="19.5" customHeight="1">
      <c r="A41" s="220" t="s">
        <v>286</v>
      </c>
      <c r="B41" s="186">
        <v>2134</v>
      </c>
      <c r="C41" s="22">
        <v>28638</v>
      </c>
      <c r="D41" s="22">
        <f>F41</f>
        <v>35006</v>
      </c>
      <c r="E41" s="22">
        <v>35415</v>
      </c>
      <c r="F41" s="22">
        <v>35006</v>
      </c>
      <c r="G41" s="22">
        <f t="shared" si="2"/>
        <v>-409</v>
      </c>
      <c r="H41" s="37">
        <f t="shared" si="3"/>
        <v>98.845122123394049</v>
      </c>
    </row>
    <row r="42" spans="1:14" ht="19.5" customHeight="1">
      <c r="A42" s="220" t="s">
        <v>427</v>
      </c>
      <c r="B42" s="186">
        <v>2135</v>
      </c>
      <c r="C42" s="22">
        <v>2519</v>
      </c>
      <c r="D42" s="22">
        <f>F42</f>
        <v>8634</v>
      </c>
      <c r="E42" s="22">
        <v>8618</v>
      </c>
      <c r="F42" s="22">
        <v>8634</v>
      </c>
      <c r="G42" s="22">
        <f t="shared" si="2"/>
        <v>16</v>
      </c>
      <c r="H42" s="37">
        <f t="shared" si="3"/>
        <v>100.18565792527268</v>
      </c>
    </row>
    <row r="43" spans="1:14" s="225" customFormat="1" ht="19.5" customHeight="1">
      <c r="A43" s="216" t="s">
        <v>287</v>
      </c>
      <c r="B43" s="228">
        <v>2140</v>
      </c>
      <c r="C43" s="154">
        <f>SUM(C44:C45)</f>
        <v>0</v>
      </c>
      <c r="D43" s="154">
        <f>SUM(D44:D45)</f>
        <v>0</v>
      </c>
      <c r="E43" s="154">
        <f>SUM(E44:E45)</f>
        <v>0</v>
      </c>
      <c r="F43" s="154">
        <f>SUM(F44:F45)</f>
        <v>0</v>
      </c>
      <c r="G43" s="26"/>
      <c r="H43" s="39"/>
    </row>
    <row r="44" spans="1:14" ht="40.5" customHeight="1">
      <c r="A44" s="220" t="s">
        <v>288</v>
      </c>
      <c r="B44" s="186">
        <v>2141</v>
      </c>
      <c r="C44" s="22"/>
      <c r="D44" s="22"/>
      <c r="E44" s="22"/>
      <c r="F44" s="22"/>
      <c r="G44" s="22"/>
      <c r="H44" s="37"/>
    </row>
    <row r="45" spans="1:14" s="225" customFormat="1" ht="20.25" customHeight="1">
      <c r="A45" s="220" t="s">
        <v>289</v>
      </c>
      <c r="B45" s="186">
        <v>2142</v>
      </c>
      <c r="C45" s="22"/>
      <c r="D45" s="22"/>
      <c r="E45" s="22"/>
      <c r="F45" s="22"/>
      <c r="G45" s="22"/>
      <c r="H45" s="37"/>
    </row>
    <row r="46" spans="1:14" s="225" customFormat="1" ht="22.5" customHeight="1">
      <c r="A46" s="216" t="s">
        <v>49</v>
      </c>
      <c r="B46" s="228">
        <v>2200</v>
      </c>
      <c r="C46" s="154">
        <f>SUM(C23,C32,C37,C43)</f>
        <v>56718</v>
      </c>
      <c r="D46" s="154">
        <f>SUM(D23,D32,D37,D43)</f>
        <v>75890</v>
      </c>
      <c r="E46" s="154">
        <f>SUM(E23,E32,E37,E43)</f>
        <v>76275</v>
      </c>
      <c r="F46" s="154">
        <f>SUM(F23,F32,F37,F43)</f>
        <v>75890</v>
      </c>
      <c r="G46" s="26">
        <f t="shared" si="2"/>
        <v>-385</v>
      </c>
      <c r="H46" s="39">
        <f t="shared" si="3"/>
        <v>99.495247459849239</v>
      </c>
    </row>
    <row r="47" spans="1:14" s="225" customFormat="1">
      <c r="A47" s="230"/>
      <c r="B47" s="231"/>
      <c r="C47" s="231"/>
      <c r="D47" s="231"/>
      <c r="E47" s="231"/>
      <c r="F47" s="231"/>
      <c r="G47" s="231"/>
      <c r="H47" s="231"/>
    </row>
    <row r="48" spans="1:14" s="225" customFormat="1">
      <c r="A48" s="230"/>
      <c r="B48" s="231"/>
      <c r="C48" s="231"/>
      <c r="D48" s="231"/>
      <c r="E48" s="231"/>
      <c r="F48" s="231"/>
      <c r="G48" s="231"/>
      <c r="H48" s="231"/>
    </row>
    <row r="49" spans="1:10" s="2" customFormat="1" ht="27.75" customHeight="1">
      <c r="A49" s="147" t="s">
        <v>431</v>
      </c>
      <c r="B49" s="1"/>
      <c r="C49" s="287" t="s">
        <v>252</v>
      </c>
      <c r="D49" s="287"/>
      <c r="E49" s="232"/>
      <c r="F49" s="2" t="s">
        <v>419</v>
      </c>
      <c r="H49" s="3"/>
    </row>
    <row r="50" spans="1:10" s="2" customFormat="1">
      <c r="A50" s="11" t="s">
        <v>290</v>
      </c>
      <c r="C50" s="286" t="s">
        <v>291</v>
      </c>
      <c r="D50" s="286"/>
      <c r="F50" s="242" t="s">
        <v>152</v>
      </c>
      <c r="G50" s="242"/>
      <c r="H50" s="242"/>
    </row>
    <row r="51" spans="1:10" s="231" customFormat="1">
      <c r="A51" s="233"/>
      <c r="I51" s="212"/>
      <c r="J51" s="212"/>
    </row>
    <row r="52" spans="1:10" s="231" customFormat="1">
      <c r="A52" s="233"/>
      <c r="I52" s="212"/>
      <c r="J52" s="212"/>
    </row>
    <row r="53" spans="1:10" s="231" customFormat="1">
      <c r="A53" s="233"/>
      <c r="I53" s="212"/>
      <c r="J53" s="212"/>
    </row>
    <row r="54" spans="1:10" s="231" customFormat="1">
      <c r="A54" s="233"/>
      <c r="I54" s="212"/>
      <c r="J54" s="212"/>
    </row>
    <row r="55" spans="1:10" s="231" customFormat="1">
      <c r="A55" s="233"/>
      <c r="I55" s="212"/>
      <c r="J55" s="212"/>
    </row>
    <row r="56" spans="1:10" s="231" customFormat="1">
      <c r="A56" s="233"/>
      <c r="I56" s="212"/>
      <c r="J56" s="212"/>
    </row>
    <row r="57" spans="1:10" s="231" customFormat="1">
      <c r="A57" s="233"/>
      <c r="I57" s="212"/>
      <c r="J57" s="212"/>
    </row>
    <row r="58" spans="1:10" s="231" customFormat="1">
      <c r="A58" s="233"/>
      <c r="I58" s="212"/>
      <c r="J58" s="212"/>
    </row>
    <row r="59" spans="1:10" s="231" customFormat="1">
      <c r="A59" s="233"/>
      <c r="I59" s="212"/>
      <c r="J59" s="212"/>
    </row>
    <row r="60" spans="1:10" s="231" customFormat="1">
      <c r="A60" s="233"/>
      <c r="I60" s="212"/>
      <c r="J60" s="212"/>
    </row>
    <row r="61" spans="1:10" s="231" customFormat="1">
      <c r="A61" s="233"/>
      <c r="I61" s="212"/>
      <c r="J61" s="212"/>
    </row>
    <row r="62" spans="1:10" s="231" customFormat="1">
      <c r="A62" s="233"/>
      <c r="I62" s="212"/>
      <c r="J62" s="212"/>
    </row>
    <row r="63" spans="1:10" s="231" customFormat="1">
      <c r="A63" s="233"/>
      <c r="I63" s="212"/>
      <c r="J63" s="212"/>
    </row>
    <row r="64" spans="1:10" s="231" customFormat="1">
      <c r="A64" s="233"/>
      <c r="I64" s="212"/>
      <c r="J64" s="212"/>
    </row>
    <row r="65" spans="1:10" s="231" customFormat="1">
      <c r="A65" s="233"/>
      <c r="I65" s="212"/>
      <c r="J65" s="212"/>
    </row>
    <row r="66" spans="1:10" s="231" customFormat="1">
      <c r="A66" s="233"/>
      <c r="I66" s="212"/>
      <c r="J66" s="212"/>
    </row>
    <row r="67" spans="1:10" s="231" customFormat="1">
      <c r="A67" s="233"/>
      <c r="I67" s="212"/>
      <c r="J67" s="212"/>
    </row>
    <row r="68" spans="1:10" s="231" customFormat="1">
      <c r="A68" s="233"/>
      <c r="I68" s="212"/>
      <c r="J68" s="212"/>
    </row>
    <row r="69" spans="1:10" s="231" customFormat="1">
      <c r="A69" s="233"/>
      <c r="I69" s="212"/>
      <c r="J69" s="212"/>
    </row>
    <row r="70" spans="1:10" s="231" customFormat="1">
      <c r="A70" s="233"/>
      <c r="I70" s="212"/>
      <c r="J70" s="212"/>
    </row>
    <row r="71" spans="1:10" s="231" customFormat="1">
      <c r="A71" s="233"/>
      <c r="I71" s="212"/>
      <c r="J71" s="212"/>
    </row>
    <row r="72" spans="1:10" s="231" customFormat="1">
      <c r="A72" s="233"/>
      <c r="I72" s="212"/>
      <c r="J72" s="212"/>
    </row>
    <row r="73" spans="1:10" s="231" customFormat="1">
      <c r="A73" s="233"/>
      <c r="I73" s="212"/>
      <c r="J73" s="212"/>
    </row>
    <row r="74" spans="1:10" s="231" customFormat="1">
      <c r="A74" s="233"/>
      <c r="I74" s="212"/>
      <c r="J74" s="212"/>
    </row>
    <row r="75" spans="1:10" s="231" customFormat="1">
      <c r="A75" s="233"/>
      <c r="I75" s="212"/>
      <c r="J75" s="212"/>
    </row>
    <row r="76" spans="1:10" s="231" customFormat="1">
      <c r="A76" s="233"/>
      <c r="I76" s="212"/>
      <c r="J76" s="212"/>
    </row>
    <row r="77" spans="1:10" s="231" customFormat="1">
      <c r="A77" s="233"/>
      <c r="I77" s="212"/>
      <c r="J77" s="212"/>
    </row>
    <row r="78" spans="1:10" s="231" customFormat="1">
      <c r="A78" s="233"/>
      <c r="I78" s="212"/>
      <c r="J78" s="212"/>
    </row>
    <row r="79" spans="1:10" s="231" customFormat="1">
      <c r="A79" s="233"/>
      <c r="I79" s="212"/>
      <c r="J79" s="212"/>
    </row>
    <row r="80" spans="1:10" s="231" customFormat="1">
      <c r="A80" s="233"/>
      <c r="I80" s="212"/>
      <c r="J80" s="212"/>
    </row>
    <row r="81" spans="1:10" s="231" customFormat="1">
      <c r="A81" s="233"/>
      <c r="I81" s="212"/>
      <c r="J81" s="212"/>
    </row>
    <row r="82" spans="1:10" s="231" customFormat="1">
      <c r="A82" s="233"/>
      <c r="I82" s="212"/>
      <c r="J82" s="212"/>
    </row>
    <row r="83" spans="1:10" s="231" customFormat="1">
      <c r="A83" s="233"/>
      <c r="I83" s="212"/>
      <c r="J83" s="212"/>
    </row>
    <row r="84" spans="1:10" s="231" customFormat="1">
      <c r="A84" s="233"/>
      <c r="I84" s="212"/>
      <c r="J84" s="212"/>
    </row>
    <row r="85" spans="1:10" s="231" customFormat="1">
      <c r="A85" s="233"/>
      <c r="I85" s="212"/>
      <c r="J85" s="212"/>
    </row>
    <row r="86" spans="1:10" s="231" customFormat="1">
      <c r="A86" s="233"/>
      <c r="I86" s="212"/>
      <c r="J86" s="212"/>
    </row>
    <row r="87" spans="1:10" s="231" customFormat="1">
      <c r="A87" s="233"/>
      <c r="I87" s="212"/>
      <c r="J87" s="212"/>
    </row>
    <row r="88" spans="1:10" s="231" customFormat="1">
      <c r="A88" s="233"/>
      <c r="I88" s="212"/>
      <c r="J88" s="212"/>
    </row>
    <row r="89" spans="1:10" s="231" customFormat="1">
      <c r="A89" s="233"/>
      <c r="I89" s="212"/>
      <c r="J89" s="212"/>
    </row>
    <row r="90" spans="1:10" s="231" customFormat="1">
      <c r="A90" s="233"/>
      <c r="I90" s="212"/>
      <c r="J90" s="212"/>
    </row>
    <row r="91" spans="1:10" s="231" customFormat="1">
      <c r="A91" s="233"/>
      <c r="I91" s="212"/>
      <c r="J91" s="212"/>
    </row>
    <row r="92" spans="1:10" s="231" customFormat="1">
      <c r="A92" s="233"/>
      <c r="I92" s="212"/>
      <c r="J92" s="212"/>
    </row>
    <row r="93" spans="1:10" s="231" customFormat="1">
      <c r="A93" s="233"/>
      <c r="I93" s="212"/>
      <c r="J93" s="212"/>
    </row>
    <row r="94" spans="1:10" s="231" customFormat="1">
      <c r="A94" s="233"/>
      <c r="I94" s="212"/>
      <c r="J94" s="212"/>
    </row>
    <row r="95" spans="1:10" s="231" customFormat="1">
      <c r="A95" s="233"/>
      <c r="I95" s="212"/>
      <c r="J95" s="212"/>
    </row>
    <row r="96" spans="1:10" s="231" customFormat="1">
      <c r="A96" s="233"/>
      <c r="I96" s="212"/>
      <c r="J96" s="212"/>
    </row>
    <row r="97" spans="1:10" s="231" customFormat="1">
      <c r="A97" s="233"/>
      <c r="I97" s="212"/>
      <c r="J97" s="212"/>
    </row>
    <row r="98" spans="1:10" s="231" customFormat="1">
      <c r="A98" s="233"/>
      <c r="I98" s="212"/>
      <c r="J98" s="212"/>
    </row>
    <row r="99" spans="1:10" s="231" customFormat="1">
      <c r="A99" s="233"/>
      <c r="I99" s="212"/>
      <c r="J99" s="212"/>
    </row>
    <row r="100" spans="1:10" s="231" customFormat="1">
      <c r="A100" s="233"/>
      <c r="I100" s="212"/>
      <c r="J100" s="212"/>
    </row>
    <row r="101" spans="1:10" s="231" customFormat="1">
      <c r="A101" s="233"/>
      <c r="I101" s="212"/>
      <c r="J101" s="212"/>
    </row>
    <row r="102" spans="1:10" s="231" customFormat="1">
      <c r="A102" s="233"/>
      <c r="I102" s="212"/>
      <c r="J102" s="212"/>
    </row>
    <row r="103" spans="1:10" s="231" customFormat="1">
      <c r="A103" s="233"/>
      <c r="I103" s="212"/>
      <c r="J103" s="212"/>
    </row>
    <row r="104" spans="1:10" s="231" customFormat="1">
      <c r="A104" s="233"/>
      <c r="I104" s="212"/>
      <c r="J104" s="212"/>
    </row>
    <row r="105" spans="1:10" s="231" customFormat="1">
      <c r="A105" s="233"/>
      <c r="I105" s="212"/>
      <c r="J105" s="212"/>
    </row>
    <row r="106" spans="1:10" s="231" customFormat="1">
      <c r="A106" s="233"/>
      <c r="I106" s="212"/>
      <c r="J106" s="212"/>
    </row>
    <row r="107" spans="1:10" s="231" customFormat="1">
      <c r="A107" s="233"/>
      <c r="I107" s="212"/>
      <c r="J107" s="212"/>
    </row>
    <row r="108" spans="1:10" s="231" customFormat="1">
      <c r="A108" s="233"/>
      <c r="I108" s="212"/>
      <c r="J108" s="212"/>
    </row>
    <row r="109" spans="1:10" s="231" customFormat="1">
      <c r="A109" s="233"/>
      <c r="I109" s="212"/>
      <c r="J109" s="212"/>
    </row>
    <row r="110" spans="1:10" s="231" customFormat="1">
      <c r="A110" s="233"/>
      <c r="I110" s="212"/>
      <c r="J110" s="212"/>
    </row>
    <row r="111" spans="1:10" s="231" customFormat="1">
      <c r="A111" s="233"/>
      <c r="I111" s="212"/>
      <c r="J111" s="212"/>
    </row>
    <row r="112" spans="1:10" s="231" customFormat="1">
      <c r="A112" s="233"/>
      <c r="I112" s="212"/>
      <c r="J112" s="212"/>
    </row>
    <row r="113" spans="1:10" s="231" customFormat="1">
      <c r="A113" s="233"/>
      <c r="I113" s="212"/>
      <c r="J113" s="212"/>
    </row>
    <row r="114" spans="1:10" s="231" customFormat="1">
      <c r="A114" s="233"/>
      <c r="I114" s="212"/>
      <c r="J114" s="212"/>
    </row>
    <row r="115" spans="1:10" s="231" customFormat="1">
      <c r="A115" s="233"/>
      <c r="I115" s="212"/>
      <c r="J115" s="212"/>
    </row>
    <row r="116" spans="1:10" s="231" customFormat="1">
      <c r="A116" s="233"/>
      <c r="I116" s="212"/>
      <c r="J116" s="212"/>
    </row>
    <row r="117" spans="1:10" s="231" customFormat="1">
      <c r="A117" s="233"/>
      <c r="I117" s="212"/>
      <c r="J117" s="212"/>
    </row>
    <row r="118" spans="1:10" s="231" customFormat="1">
      <c r="A118" s="233"/>
      <c r="I118" s="212"/>
      <c r="J118" s="212"/>
    </row>
    <row r="119" spans="1:10" s="231" customFormat="1">
      <c r="A119" s="233"/>
      <c r="I119" s="212"/>
      <c r="J119" s="212"/>
    </row>
    <row r="120" spans="1:10" s="231" customFormat="1">
      <c r="A120" s="233"/>
      <c r="I120" s="212"/>
      <c r="J120" s="212"/>
    </row>
    <row r="121" spans="1:10" s="231" customFormat="1">
      <c r="A121" s="233"/>
      <c r="I121" s="212"/>
      <c r="J121" s="212"/>
    </row>
    <row r="122" spans="1:10" s="231" customFormat="1">
      <c r="A122" s="233"/>
      <c r="I122" s="212"/>
      <c r="J122" s="212"/>
    </row>
    <row r="123" spans="1:10" s="231" customFormat="1">
      <c r="A123" s="233"/>
      <c r="I123" s="212"/>
      <c r="J123" s="212"/>
    </row>
    <row r="124" spans="1:10" s="231" customFormat="1">
      <c r="A124" s="233"/>
      <c r="I124" s="212"/>
      <c r="J124" s="212"/>
    </row>
    <row r="125" spans="1:10" s="231" customFormat="1">
      <c r="A125" s="233"/>
      <c r="I125" s="212"/>
      <c r="J125" s="212"/>
    </row>
    <row r="126" spans="1:10" s="231" customFormat="1">
      <c r="A126" s="233"/>
      <c r="I126" s="212"/>
      <c r="J126" s="212"/>
    </row>
    <row r="127" spans="1:10" s="231" customFormat="1">
      <c r="A127" s="233"/>
      <c r="I127" s="212"/>
      <c r="J127" s="212"/>
    </row>
    <row r="128" spans="1:10" s="231" customFormat="1">
      <c r="A128" s="233"/>
      <c r="I128" s="212"/>
      <c r="J128" s="212"/>
    </row>
    <row r="129" spans="1:10" s="231" customFormat="1">
      <c r="A129" s="233"/>
      <c r="I129" s="212"/>
      <c r="J129" s="212"/>
    </row>
    <row r="130" spans="1:10" s="231" customFormat="1">
      <c r="A130" s="233"/>
      <c r="I130" s="212"/>
      <c r="J130" s="212"/>
    </row>
    <row r="131" spans="1:10" s="231" customFormat="1">
      <c r="A131" s="233"/>
      <c r="I131" s="212"/>
      <c r="J131" s="212"/>
    </row>
    <row r="132" spans="1:10" s="231" customFormat="1">
      <c r="A132" s="233"/>
      <c r="I132" s="212"/>
      <c r="J132" s="212"/>
    </row>
    <row r="133" spans="1:10" s="231" customFormat="1">
      <c r="A133" s="233"/>
      <c r="I133" s="212"/>
      <c r="J133" s="212"/>
    </row>
    <row r="134" spans="1:10" s="231" customFormat="1">
      <c r="A134" s="233"/>
      <c r="I134" s="212"/>
      <c r="J134" s="212"/>
    </row>
    <row r="135" spans="1:10" s="231" customFormat="1">
      <c r="A135" s="233"/>
      <c r="I135" s="212"/>
      <c r="J135" s="212"/>
    </row>
    <row r="136" spans="1:10" s="231" customFormat="1">
      <c r="A136" s="233"/>
      <c r="I136" s="212"/>
      <c r="J136" s="212"/>
    </row>
    <row r="137" spans="1:10" s="231" customFormat="1">
      <c r="A137" s="233"/>
      <c r="I137" s="212"/>
      <c r="J137" s="212"/>
    </row>
    <row r="138" spans="1:10" s="231" customFormat="1">
      <c r="A138" s="233"/>
      <c r="I138" s="212"/>
      <c r="J138" s="212"/>
    </row>
    <row r="139" spans="1:10" s="231" customFormat="1">
      <c r="A139" s="233"/>
      <c r="I139" s="212"/>
      <c r="J139" s="212"/>
    </row>
    <row r="140" spans="1:10" s="231" customFormat="1">
      <c r="A140" s="233"/>
      <c r="I140" s="212"/>
      <c r="J140" s="212"/>
    </row>
    <row r="141" spans="1:10" s="231" customFormat="1">
      <c r="A141" s="233"/>
      <c r="I141" s="212"/>
      <c r="J141" s="212"/>
    </row>
    <row r="142" spans="1:10" s="231" customFormat="1">
      <c r="A142" s="233"/>
      <c r="I142" s="212"/>
      <c r="J142" s="212"/>
    </row>
    <row r="143" spans="1:10" s="231" customFormat="1">
      <c r="A143" s="233"/>
      <c r="I143" s="212"/>
      <c r="J143" s="212"/>
    </row>
    <row r="144" spans="1:10" s="231" customFormat="1">
      <c r="A144" s="233"/>
      <c r="I144" s="212"/>
      <c r="J144" s="212"/>
    </row>
    <row r="145" spans="1:10" s="231" customFormat="1">
      <c r="A145" s="233"/>
      <c r="I145" s="212"/>
      <c r="J145" s="212"/>
    </row>
    <row r="146" spans="1:10" s="231" customFormat="1">
      <c r="A146" s="233"/>
      <c r="I146" s="212"/>
      <c r="J146" s="212"/>
    </row>
    <row r="147" spans="1:10" s="231" customFormat="1">
      <c r="A147" s="233"/>
      <c r="I147" s="212"/>
      <c r="J147" s="212"/>
    </row>
    <row r="148" spans="1:10" s="231" customFormat="1">
      <c r="A148" s="233"/>
      <c r="I148" s="212"/>
      <c r="J148" s="212"/>
    </row>
    <row r="149" spans="1:10" s="231" customFormat="1">
      <c r="A149" s="233"/>
      <c r="I149" s="212"/>
      <c r="J149" s="212"/>
    </row>
    <row r="150" spans="1:10" s="231" customFormat="1">
      <c r="A150" s="233"/>
      <c r="I150" s="212"/>
      <c r="J150" s="212"/>
    </row>
    <row r="151" spans="1:10" s="231" customFormat="1">
      <c r="A151" s="233"/>
      <c r="I151" s="212"/>
      <c r="J151" s="212"/>
    </row>
    <row r="152" spans="1:10" s="231" customFormat="1">
      <c r="A152" s="233"/>
      <c r="I152" s="212"/>
      <c r="J152" s="212"/>
    </row>
    <row r="153" spans="1:10" s="231" customFormat="1">
      <c r="A153" s="233"/>
      <c r="I153" s="212"/>
      <c r="J153" s="212"/>
    </row>
    <row r="154" spans="1:10" s="231" customFormat="1">
      <c r="A154" s="233"/>
      <c r="I154" s="212"/>
      <c r="J154" s="212"/>
    </row>
    <row r="155" spans="1:10" s="231" customFormat="1">
      <c r="A155" s="233"/>
      <c r="I155" s="212"/>
      <c r="J155" s="212"/>
    </row>
    <row r="156" spans="1:10" s="231" customFormat="1">
      <c r="A156" s="233"/>
      <c r="I156" s="212"/>
      <c r="J156" s="212"/>
    </row>
    <row r="157" spans="1:10" s="231" customFormat="1">
      <c r="A157" s="233"/>
      <c r="I157" s="212"/>
      <c r="J157" s="212"/>
    </row>
    <row r="158" spans="1:10" s="231" customFormat="1">
      <c r="A158" s="233"/>
      <c r="I158" s="212"/>
      <c r="J158" s="212"/>
    </row>
    <row r="159" spans="1:10" s="231" customFormat="1">
      <c r="A159" s="233"/>
      <c r="I159" s="212"/>
      <c r="J159" s="212"/>
    </row>
    <row r="160" spans="1:10" s="231" customFormat="1">
      <c r="A160" s="233"/>
      <c r="I160" s="212"/>
      <c r="J160" s="212"/>
    </row>
    <row r="161" spans="1:10" s="231" customFormat="1">
      <c r="A161" s="233"/>
      <c r="I161" s="212"/>
      <c r="J161" s="212"/>
    </row>
    <row r="162" spans="1:10" s="231" customFormat="1">
      <c r="A162" s="233"/>
      <c r="I162" s="212"/>
      <c r="J162" s="212"/>
    </row>
    <row r="163" spans="1:10" s="231" customFormat="1">
      <c r="A163" s="233"/>
      <c r="I163" s="212"/>
      <c r="J163" s="212"/>
    </row>
    <row r="164" spans="1:10" s="231" customFormat="1">
      <c r="A164" s="233"/>
      <c r="I164" s="212"/>
      <c r="J164" s="212"/>
    </row>
    <row r="165" spans="1:10" s="231" customFormat="1">
      <c r="A165" s="233"/>
      <c r="I165" s="212"/>
      <c r="J165" s="212"/>
    </row>
    <row r="166" spans="1:10" s="231" customFormat="1">
      <c r="A166" s="233"/>
      <c r="I166" s="212"/>
      <c r="J166" s="212"/>
    </row>
    <row r="167" spans="1:10" s="231" customFormat="1">
      <c r="A167" s="233"/>
      <c r="I167" s="212"/>
      <c r="J167" s="212"/>
    </row>
    <row r="168" spans="1:10" s="231" customFormat="1">
      <c r="A168" s="233"/>
      <c r="I168" s="212"/>
      <c r="J168" s="212"/>
    </row>
    <row r="169" spans="1:10" s="231" customFormat="1">
      <c r="A169" s="233"/>
      <c r="I169" s="212"/>
      <c r="J169" s="212"/>
    </row>
    <row r="170" spans="1:10" s="231" customFormat="1">
      <c r="A170" s="233"/>
      <c r="I170" s="212"/>
      <c r="J170" s="212"/>
    </row>
    <row r="171" spans="1:10" s="231" customFormat="1">
      <c r="A171" s="233"/>
      <c r="I171" s="212"/>
      <c r="J171" s="212"/>
    </row>
    <row r="172" spans="1:10" s="231" customFormat="1">
      <c r="A172" s="233"/>
      <c r="I172" s="212"/>
      <c r="J172" s="212"/>
    </row>
    <row r="173" spans="1:10" s="231" customFormat="1">
      <c r="A173" s="233"/>
      <c r="I173" s="212"/>
      <c r="J173" s="212"/>
    </row>
    <row r="174" spans="1:10" s="231" customFormat="1">
      <c r="A174" s="233"/>
      <c r="I174" s="212"/>
      <c r="J174" s="212"/>
    </row>
    <row r="175" spans="1:10" s="231" customFormat="1">
      <c r="A175" s="233"/>
      <c r="I175" s="212"/>
      <c r="J175" s="212"/>
    </row>
    <row r="176" spans="1:10" s="231" customFormat="1">
      <c r="A176" s="233"/>
      <c r="I176" s="212"/>
      <c r="J176" s="212"/>
    </row>
    <row r="177" spans="1:10" s="231" customFormat="1">
      <c r="A177" s="233"/>
      <c r="I177" s="212"/>
      <c r="J177" s="212"/>
    </row>
    <row r="178" spans="1:10" s="231" customFormat="1">
      <c r="A178" s="233"/>
      <c r="I178" s="212"/>
      <c r="J178" s="212"/>
    </row>
    <row r="179" spans="1:10" s="231" customFormat="1">
      <c r="A179" s="233"/>
      <c r="I179" s="212"/>
      <c r="J179" s="212"/>
    </row>
    <row r="180" spans="1:10" s="231" customFormat="1">
      <c r="A180" s="233"/>
      <c r="I180" s="212"/>
      <c r="J180" s="212"/>
    </row>
    <row r="181" spans="1:10" s="231" customFormat="1">
      <c r="A181" s="233"/>
      <c r="I181" s="212"/>
      <c r="J181" s="212"/>
    </row>
    <row r="182" spans="1:10" s="231" customFormat="1">
      <c r="A182" s="233"/>
      <c r="I182" s="212"/>
      <c r="J182" s="212"/>
    </row>
    <row r="183" spans="1:10" s="231" customFormat="1">
      <c r="A183" s="233"/>
      <c r="I183" s="212"/>
      <c r="J183" s="212"/>
    </row>
    <row r="184" spans="1:10" s="231" customFormat="1">
      <c r="A184" s="233"/>
      <c r="I184" s="212"/>
      <c r="J184" s="212"/>
    </row>
    <row r="185" spans="1:10" s="231" customFormat="1">
      <c r="A185" s="233"/>
      <c r="I185" s="212"/>
      <c r="J185" s="212"/>
    </row>
    <row r="186" spans="1:10" s="231" customFormat="1">
      <c r="A186" s="233"/>
      <c r="I186" s="212"/>
      <c r="J186" s="212"/>
    </row>
    <row r="187" spans="1:10" s="231" customFormat="1">
      <c r="A187" s="233"/>
      <c r="I187" s="212"/>
      <c r="J187" s="212"/>
    </row>
    <row r="188" spans="1:10" s="231" customFormat="1">
      <c r="A188" s="233"/>
      <c r="I188" s="212"/>
      <c r="J188" s="212"/>
    </row>
    <row r="189" spans="1:10" s="231" customFormat="1">
      <c r="A189" s="233"/>
      <c r="I189" s="212"/>
      <c r="J189" s="212"/>
    </row>
    <row r="190" spans="1:10" s="231" customFormat="1">
      <c r="A190" s="233"/>
      <c r="I190" s="212"/>
      <c r="J190" s="212"/>
    </row>
    <row r="191" spans="1:10" s="231" customFormat="1">
      <c r="A191" s="233"/>
      <c r="I191" s="212"/>
      <c r="J191" s="212"/>
    </row>
    <row r="192" spans="1:10" s="231" customFormat="1">
      <c r="A192" s="233"/>
      <c r="I192" s="212"/>
      <c r="J192" s="212"/>
    </row>
    <row r="193" spans="1:10" s="231" customFormat="1">
      <c r="A193" s="233"/>
      <c r="I193" s="212"/>
      <c r="J193" s="212"/>
    </row>
    <row r="194" spans="1:10" s="231" customFormat="1">
      <c r="A194" s="233"/>
      <c r="I194" s="212"/>
      <c r="J194" s="212"/>
    </row>
    <row r="195" spans="1:10" s="231" customFormat="1">
      <c r="A195" s="233"/>
      <c r="I195" s="212"/>
      <c r="J195" s="212"/>
    </row>
    <row r="196" spans="1:10" s="231" customFormat="1">
      <c r="A196" s="233"/>
      <c r="I196" s="212"/>
      <c r="J196" s="212"/>
    </row>
    <row r="197" spans="1:10" s="231" customFormat="1">
      <c r="A197" s="233"/>
      <c r="I197" s="212"/>
      <c r="J197" s="212"/>
    </row>
    <row r="198" spans="1:10" s="231" customFormat="1">
      <c r="A198" s="233"/>
      <c r="I198" s="212"/>
      <c r="J198" s="212"/>
    </row>
    <row r="199" spans="1:10" s="231" customFormat="1">
      <c r="A199" s="233"/>
      <c r="I199" s="212"/>
      <c r="J199" s="212"/>
    </row>
    <row r="200" spans="1:10" s="231" customFormat="1">
      <c r="A200" s="233"/>
      <c r="I200" s="212"/>
      <c r="J200" s="212"/>
    </row>
  </sheetData>
  <mergeCells count="11">
    <mergeCell ref="A1:H1"/>
    <mergeCell ref="A2:H2"/>
    <mergeCell ref="A3:A4"/>
    <mergeCell ref="B3:B4"/>
    <mergeCell ref="C3:D3"/>
    <mergeCell ref="E3:H3"/>
    <mergeCell ref="C50:D50"/>
    <mergeCell ref="A6:H6"/>
    <mergeCell ref="A22:H22"/>
    <mergeCell ref="C49:D49"/>
    <mergeCell ref="F50:H50"/>
  </mergeCells>
  <phoneticPr fontId="3" type="noConversion"/>
  <pageMargins left="0.59055118110236227" right="0.39370078740157483" top="0.59055118110236227" bottom="0.39370078740157483" header="0.19685039370078741" footer="0.11811023622047245"/>
  <pageSetup paperSize="9" scale="60" orientation="landscape" r:id="rId1"/>
  <headerFooter alignWithMargins="0">
    <oddHeader>&amp;R&amp;"Times New Roman,звичайний"&amp;14Продовження додатка 3Таблиця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K87"/>
  <sheetViews>
    <sheetView view="pageBreakPreview" topLeftCell="A4" zoomScale="75" zoomScaleNormal="70" zoomScaleSheetLayoutView="75" workbookViewId="0">
      <selection activeCell="A12" sqref="A12"/>
    </sheetView>
  </sheetViews>
  <sheetFormatPr defaultRowHeight="18.75"/>
  <cols>
    <col min="1" max="1" width="88" style="2" customWidth="1"/>
    <col min="2" max="2" width="15" style="2" customWidth="1"/>
    <col min="3" max="3" width="20.42578125" style="2" customWidth="1"/>
    <col min="4" max="7" width="20.42578125" style="10" customWidth="1"/>
    <col min="8" max="8" width="18.42578125" style="2" customWidth="1"/>
    <col min="9" max="10" width="9.140625" style="2"/>
    <col min="11" max="11" width="18.140625" style="2" customWidth="1"/>
    <col min="12" max="16384" width="9.140625" style="2"/>
  </cols>
  <sheetData>
    <row r="1" spans="1:11">
      <c r="A1" s="257" t="s">
        <v>292</v>
      </c>
      <c r="B1" s="257"/>
      <c r="C1" s="257"/>
      <c r="D1" s="257"/>
      <c r="E1" s="257"/>
      <c r="F1" s="257"/>
      <c r="G1" s="257"/>
      <c r="H1" s="257"/>
    </row>
    <row r="2" spans="1:11">
      <c r="A2" s="10"/>
      <c r="B2" s="10"/>
      <c r="C2" s="10"/>
      <c r="H2" s="10"/>
    </row>
    <row r="3" spans="1:11" ht="48" customHeight="1">
      <c r="A3" s="277" t="s">
        <v>27</v>
      </c>
      <c r="B3" s="303" t="s">
        <v>293</v>
      </c>
      <c r="C3" s="277" t="s">
        <v>294</v>
      </c>
      <c r="D3" s="277"/>
      <c r="E3" s="301" t="s">
        <v>443</v>
      </c>
      <c r="F3" s="301"/>
      <c r="G3" s="301"/>
      <c r="H3" s="301"/>
    </row>
    <row r="4" spans="1:11" ht="38.25" customHeight="1">
      <c r="A4" s="277"/>
      <c r="B4" s="303"/>
      <c r="C4" s="146" t="s">
        <v>31</v>
      </c>
      <c r="D4" s="163" t="s">
        <v>32</v>
      </c>
      <c r="E4" s="163" t="s">
        <v>33</v>
      </c>
      <c r="F4" s="163" t="s">
        <v>34</v>
      </c>
      <c r="G4" s="165" t="s">
        <v>35</v>
      </c>
      <c r="H4" s="155" t="s">
        <v>36</v>
      </c>
    </row>
    <row r="5" spans="1:11">
      <c r="A5" s="155">
        <v>1</v>
      </c>
      <c r="B5" s="189">
        <v>2</v>
      </c>
      <c r="C5" s="155">
        <v>3</v>
      </c>
      <c r="D5" s="164">
        <v>4</v>
      </c>
      <c r="E5" s="165">
        <v>5</v>
      </c>
      <c r="F5" s="164">
        <v>6</v>
      </c>
      <c r="G5" s="165">
        <v>7</v>
      </c>
      <c r="H5" s="189">
        <v>8</v>
      </c>
    </row>
    <row r="6" spans="1:11">
      <c r="A6" s="95" t="s">
        <v>295</v>
      </c>
      <c r="B6" s="214"/>
      <c r="C6" s="214"/>
      <c r="D6" s="166"/>
      <c r="E6" s="166"/>
      <c r="F6" s="166"/>
      <c r="G6" s="166"/>
      <c r="H6" s="215"/>
    </row>
    <row r="7" spans="1:11" s="16" customFormat="1" ht="24.95" customHeight="1">
      <c r="A7" s="35" t="s">
        <v>296</v>
      </c>
      <c r="B7" s="33">
        <v>3000</v>
      </c>
      <c r="C7" s="154">
        <v>229789</v>
      </c>
      <c r="D7" s="102">
        <f>SUM(D8:D9,D11,D14:D15,D19)</f>
        <v>304355</v>
      </c>
      <c r="E7" s="102">
        <f>SUM(E8:E9,E11,E14:E15,E19)</f>
        <v>313435</v>
      </c>
      <c r="F7" s="102">
        <f>SUM(F8:F9,F11,F14:F15,F19)</f>
        <v>304355</v>
      </c>
      <c r="G7" s="143">
        <f>F7-E7</f>
        <v>-9080</v>
      </c>
      <c r="H7" s="39">
        <f>(F7/E7)*100</f>
        <v>97.103067621675947</v>
      </c>
      <c r="K7" s="175"/>
    </row>
    <row r="8" spans="1:11" ht="18" customHeight="1">
      <c r="A8" s="157" t="s">
        <v>297</v>
      </c>
      <c r="B8" s="5">
        <v>3010</v>
      </c>
      <c r="C8" s="22">
        <v>203563</v>
      </c>
      <c r="D8" s="99">
        <f>238843+6018+1511-148-709</f>
        <v>245515</v>
      </c>
      <c r="E8" s="99">
        <v>246455</v>
      </c>
      <c r="F8" s="99">
        <f>238843+6018+1511-148-709</f>
        <v>245515</v>
      </c>
      <c r="G8" s="99">
        <f>F8-E8</f>
        <v>-940</v>
      </c>
      <c r="H8" s="37">
        <f>(F8/E8)*100</f>
        <v>99.618591629303523</v>
      </c>
    </row>
    <row r="9" spans="1:11" ht="18" customHeight="1">
      <c r="A9" s="157" t="s">
        <v>298</v>
      </c>
      <c r="B9" s="5">
        <v>3020</v>
      </c>
      <c r="C9" s="22">
        <v>0</v>
      </c>
      <c r="D9" s="99">
        <v>0</v>
      </c>
      <c r="E9" s="99">
        <v>0</v>
      </c>
      <c r="F9" s="99">
        <v>0</v>
      </c>
      <c r="G9" s="99">
        <f t="shared" ref="G9:G19" si="0">F9-E9</f>
        <v>0</v>
      </c>
      <c r="H9" s="37"/>
      <c r="K9" s="174"/>
    </row>
    <row r="10" spans="1:11" ht="18" customHeight="1">
      <c r="A10" s="157" t="s">
        <v>299</v>
      </c>
      <c r="B10" s="5">
        <v>3030</v>
      </c>
      <c r="C10" s="22">
        <v>0</v>
      </c>
      <c r="D10" s="99">
        <v>0</v>
      </c>
      <c r="E10" s="99">
        <v>0</v>
      </c>
      <c r="F10" s="99">
        <v>0</v>
      </c>
      <c r="G10" s="99">
        <f t="shared" si="0"/>
        <v>0</v>
      </c>
      <c r="H10" s="37"/>
      <c r="K10" s="174"/>
    </row>
    <row r="11" spans="1:11" ht="18" customHeight="1">
      <c r="A11" s="157" t="s">
        <v>300</v>
      </c>
      <c r="B11" s="5">
        <v>3040</v>
      </c>
      <c r="C11" s="22">
        <v>15848</v>
      </c>
      <c r="D11" s="99">
        <f>D13+D12</f>
        <v>52701</v>
      </c>
      <c r="E11" s="99">
        <v>50064</v>
      </c>
      <c r="F11" s="99">
        <f>F13+F12</f>
        <v>52701</v>
      </c>
      <c r="G11" s="99">
        <f t="shared" si="0"/>
        <v>2637</v>
      </c>
      <c r="H11" s="37">
        <f t="shared" ref="H11:H19" si="1">(F11/E11)*100</f>
        <v>105.26725790987537</v>
      </c>
    </row>
    <row r="12" spans="1:11" ht="18" customHeight="1">
      <c r="A12" s="157" t="s">
        <v>301</v>
      </c>
      <c r="B12" s="5">
        <v>3041</v>
      </c>
      <c r="C12" s="22">
        <v>15848</v>
      </c>
      <c r="D12" s="99">
        <f>83944-22214-12576-303</f>
        <v>48851</v>
      </c>
      <c r="E12" s="99"/>
      <c r="F12" s="99">
        <f>83944-22214-12576-303</f>
        <v>48851</v>
      </c>
      <c r="G12" s="99">
        <f>F12-E12</f>
        <v>48851</v>
      </c>
      <c r="H12" s="37"/>
      <c r="K12" s="174"/>
    </row>
    <row r="13" spans="1:11" ht="18" customHeight="1">
      <c r="A13" s="157" t="s">
        <v>433</v>
      </c>
      <c r="B13" s="5">
        <v>3042</v>
      </c>
      <c r="C13" s="22">
        <v>810</v>
      </c>
      <c r="D13" s="99">
        <f>7+48+3795</f>
        <v>3850</v>
      </c>
      <c r="E13" s="99">
        <v>0</v>
      </c>
      <c r="F13" s="99">
        <f>7+48+3795</f>
        <v>3850</v>
      </c>
      <c r="G13" s="99">
        <f>F13-E13</f>
        <v>3850</v>
      </c>
      <c r="H13" s="37"/>
    </row>
    <row r="14" spans="1:11" ht="18" customHeight="1">
      <c r="A14" s="157" t="s">
        <v>302</v>
      </c>
      <c r="B14" s="5">
        <v>3050</v>
      </c>
      <c r="C14" s="22"/>
      <c r="D14" s="99">
        <v>0</v>
      </c>
      <c r="E14" s="99">
        <v>0</v>
      </c>
      <c r="F14" s="99">
        <v>0</v>
      </c>
      <c r="G14" s="99">
        <f t="shared" si="0"/>
        <v>0</v>
      </c>
      <c r="H14" s="37"/>
    </row>
    <row r="15" spans="1:11" ht="20.100000000000001" customHeight="1">
      <c r="A15" s="157" t="s">
        <v>303</v>
      </c>
      <c r="B15" s="5">
        <v>3060</v>
      </c>
      <c r="C15" s="38">
        <f>SUM(C16:C18)</f>
        <v>0</v>
      </c>
      <c r="D15" s="167">
        <f>SUM(D16:D18)</f>
        <v>0</v>
      </c>
      <c r="E15" s="167">
        <f>SUM(E16:E18)</f>
        <v>0</v>
      </c>
      <c r="F15" s="167">
        <f>SUM(F16:F18)</f>
        <v>0</v>
      </c>
      <c r="G15" s="99">
        <f t="shared" si="0"/>
        <v>0</v>
      </c>
      <c r="H15" s="37"/>
      <c r="K15" s="174"/>
    </row>
    <row r="16" spans="1:11" ht="18" customHeight="1">
      <c r="A16" s="157" t="s">
        <v>304</v>
      </c>
      <c r="B16" s="17">
        <v>3061</v>
      </c>
      <c r="C16" s="22">
        <v>0</v>
      </c>
      <c r="D16" s="99">
        <v>0</v>
      </c>
      <c r="E16" s="99">
        <v>0</v>
      </c>
      <c r="F16" s="99">
        <v>0</v>
      </c>
      <c r="G16" s="99">
        <f t="shared" si="0"/>
        <v>0</v>
      </c>
      <c r="H16" s="37"/>
    </row>
    <row r="17" spans="1:11" ht="18" customHeight="1">
      <c r="A17" s="157" t="s">
        <v>305</v>
      </c>
      <c r="B17" s="17">
        <v>3062</v>
      </c>
      <c r="C17" s="22">
        <v>0</v>
      </c>
      <c r="D17" s="99">
        <v>0</v>
      </c>
      <c r="E17" s="99">
        <v>0</v>
      </c>
      <c r="F17" s="99">
        <v>0</v>
      </c>
      <c r="G17" s="99"/>
      <c r="H17" s="37"/>
    </row>
    <row r="18" spans="1:11" ht="18" customHeight="1">
      <c r="A18" s="157" t="s">
        <v>306</v>
      </c>
      <c r="B18" s="17">
        <v>3063</v>
      </c>
      <c r="C18" s="22">
        <v>0</v>
      </c>
      <c r="D18" s="99">
        <v>0</v>
      </c>
      <c r="E18" s="99">
        <v>0</v>
      </c>
      <c r="F18" s="99">
        <v>0</v>
      </c>
      <c r="G18" s="99">
        <f t="shared" si="0"/>
        <v>0</v>
      </c>
      <c r="H18" s="37"/>
      <c r="K18" s="174"/>
    </row>
    <row r="19" spans="1:11" ht="18" customHeight="1">
      <c r="A19" s="157" t="s">
        <v>434</v>
      </c>
      <c r="B19" s="5">
        <v>3070</v>
      </c>
      <c r="C19" s="22">
        <v>9568</v>
      </c>
      <c r="D19" s="99">
        <v>6139</v>
      </c>
      <c r="E19" s="99">
        <v>16916</v>
      </c>
      <c r="F19" s="99">
        <v>6139</v>
      </c>
      <c r="G19" s="99">
        <f t="shared" si="0"/>
        <v>-10777</v>
      </c>
      <c r="H19" s="37">
        <f t="shared" si="1"/>
        <v>36.291085362969973</v>
      </c>
    </row>
    <row r="20" spans="1:11" ht="20.100000000000001" customHeight="1">
      <c r="A20" s="148" t="s">
        <v>308</v>
      </c>
      <c r="B20" s="6">
        <v>3100</v>
      </c>
      <c r="C20" s="154">
        <f>SUM(C21:C24,C28,C38,C39)</f>
        <v>-243158</v>
      </c>
      <c r="D20" s="102">
        <f>SUM(D21:D24,D28,D38,D39)</f>
        <v>-303390</v>
      </c>
      <c r="E20" s="102">
        <f>SUM(E21:E24,E28,E38,E39)</f>
        <v>-313303.09999999998</v>
      </c>
      <c r="F20" s="102">
        <f>SUM(F21:F24,F28,F38,F39)</f>
        <v>-303390</v>
      </c>
      <c r="G20" s="143">
        <f>F20-E20</f>
        <v>9913.0999999999767</v>
      </c>
      <c r="H20" s="39">
        <f>(F20/E20)*100</f>
        <v>96.835939382661721</v>
      </c>
    </row>
    <row r="21" spans="1:11" ht="18" customHeight="1">
      <c r="A21" s="157" t="s">
        <v>309</v>
      </c>
      <c r="B21" s="5">
        <v>3110</v>
      </c>
      <c r="C21" s="22">
        <v>-71806</v>
      </c>
      <c r="D21" s="99">
        <v>-93216</v>
      </c>
      <c r="E21" s="99">
        <v>-99837.5</v>
      </c>
      <c r="F21" s="99">
        <v>-93216</v>
      </c>
      <c r="G21" s="99">
        <f>F21-E21</f>
        <v>6621.5</v>
      </c>
      <c r="H21" s="37">
        <f>(F21/E21)*100</f>
        <v>93.367722549142357</v>
      </c>
    </row>
    <row r="22" spans="1:11" ht="18" customHeight="1">
      <c r="A22" s="157" t="s">
        <v>310</v>
      </c>
      <c r="B22" s="5">
        <v>3120</v>
      </c>
      <c r="C22" s="22">
        <v>-112014</v>
      </c>
      <c r="D22" s="99">
        <v>-130479</v>
      </c>
      <c r="E22" s="99">
        <v>-132640.6</v>
      </c>
      <c r="F22" s="99">
        <f>-170163+'ІІ. Розр. з бюджетом'!F42+'ІІ. Розр. з бюджетом'!F33+'ІІ. Розр. з бюджетом'!F31</f>
        <v>-130479</v>
      </c>
      <c r="G22" s="99">
        <f t="shared" ref="G22:G39" si="2">F22-E22</f>
        <v>2161.6000000000058</v>
      </c>
      <c r="H22" s="37">
        <f t="shared" ref="H22:H39" si="3">(F22/E22)*100</f>
        <v>98.3703330654415</v>
      </c>
      <c r="K22" s="174"/>
    </row>
    <row r="23" spans="1:11" ht="18" customHeight="1">
      <c r="A23" s="157" t="s">
        <v>185</v>
      </c>
      <c r="B23" s="5">
        <v>3130</v>
      </c>
      <c r="C23" s="22">
        <v>-28638</v>
      </c>
      <c r="D23" s="99">
        <f>-'ІІ. Розр. з бюджетом'!D41</f>
        <v>-35006</v>
      </c>
      <c r="E23" s="99">
        <v>-35415</v>
      </c>
      <c r="F23" s="99">
        <f>-'ІІ. Розр. з бюджетом'!F41</f>
        <v>-35006</v>
      </c>
      <c r="G23" s="99">
        <f t="shared" si="2"/>
        <v>409</v>
      </c>
      <c r="H23" s="37">
        <f t="shared" si="3"/>
        <v>98.845122123394049</v>
      </c>
    </row>
    <row r="24" spans="1:11" ht="18" customHeight="1">
      <c r="A24" s="157" t="s">
        <v>311</v>
      </c>
      <c r="B24" s="5">
        <v>3140</v>
      </c>
      <c r="C24" s="38">
        <f>SUM(C25:C27)</f>
        <v>0</v>
      </c>
      <c r="D24" s="167">
        <f>SUM(D25:D27)</f>
        <v>0</v>
      </c>
      <c r="E24" s="167">
        <f>SUM(E25:E27)</f>
        <v>0</v>
      </c>
      <c r="F24" s="167">
        <f>SUM(F25:F27)</f>
        <v>0</v>
      </c>
      <c r="G24" s="99">
        <f t="shared" si="2"/>
        <v>0</v>
      </c>
      <c r="H24" s="37"/>
    </row>
    <row r="25" spans="1:11" ht="18" customHeight="1">
      <c r="A25" s="157" t="s">
        <v>304</v>
      </c>
      <c r="B25" s="17">
        <v>3141</v>
      </c>
      <c r="C25" s="22">
        <v>0</v>
      </c>
      <c r="D25" s="99">
        <v>0</v>
      </c>
      <c r="E25" s="99">
        <v>0</v>
      </c>
      <c r="F25" s="99">
        <v>0</v>
      </c>
      <c r="G25" s="99">
        <f t="shared" si="2"/>
        <v>0</v>
      </c>
      <c r="H25" s="37"/>
    </row>
    <row r="26" spans="1:11" ht="18" customHeight="1">
      <c r="A26" s="157" t="s">
        <v>305</v>
      </c>
      <c r="B26" s="17">
        <v>3142</v>
      </c>
      <c r="C26" s="22">
        <v>0</v>
      </c>
      <c r="D26" s="99">
        <v>0</v>
      </c>
      <c r="E26" s="99">
        <v>0</v>
      </c>
      <c r="F26" s="99">
        <v>0</v>
      </c>
      <c r="G26" s="99">
        <f t="shared" si="2"/>
        <v>0</v>
      </c>
      <c r="H26" s="37"/>
    </row>
    <row r="27" spans="1:11" ht="18" customHeight="1">
      <c r="A27" s="157" t="s">
        <v>306</v>
      </c>
      <c r="B27" s="17">
        <v>3143</v>
      </c>
      <c r="C27" s="22">
        <v>0</v>
      </c>
      <c r="D27" s="99">
        <v>0</v>
      </c>
      <c r="E27" s="99">
        <v>0</v>
      </c>
      <c r="F27" s="99">
        <v>0</v>
      </c>
      <c r="G27" s="99">
        <f t="shared" si="2"/>
        <v>0</v>
      </c>
      <c r="H27" s="37"/>
    </row>
    <row r="28" spans="1:11" ht="36" customHeight="1">
      <c r="A28" s="157" t="s">
        <v>312</v>
      </c>
      <c r="B28" s="5">
        <v>3150</v>
      </c>
      <c r="C28" s="38">
        <f>SUM(C29:C34,C37)</f>
        <v>-28080</v>
      </c>
      <c r="D28" s="167">
        <f>SUM(D29:D34,D37)</f>
        <v>-40884</v>
      </c>
      <c r="E28" s="167">
        <f>SUM(E29:E34,E37)</f>
        <v>-40860</v>
      </c>
      <c r="F28" s="167">
        <f>SUM(F29:F34,F37)</f>
        <v>-40884</v>
      </c>
      <c r="G28" s="99">
        <f t="shared" si="2"/>
        <v>-24</v>
      </c>
      <c r="H28" s="37">
        <f t="shared" si="3"/>
        <v>100.05873715124815</v>
      </c>
    </row>
    <row r="29" spans="1:11" ht="18" customHeight="1">
      <c r="A29" s="157" t="s">
        <v>44</v>
      </c>
      <c r="B29" s="17">
        <v>3151</v>
      </c>
      <c r="C29" s="22">
        <v>0</v>
      </c>
      <c r="D29" s="99">
        <v>0</v>
      </c>
      <c r="E29" s="99">
        <v>0</v>
      </c>
      <c r="F29" s="99">
        <v>0</v>
      </c>
      <c r="G29" s="99">
        <f t="shared" si="2"/>
        <v>0</v>
      </c>
      <c r="H29" s="37"/>
    </row>
    <row r="30" spans="1:11" ht="18" customHeight="1">
      <c r="A30" s="157" t="s">
        <v>313</v>
      </c>
      <c r="B30" s="17">
        <v>3152</v>
      </c>
      <c r="C30" s="22">
        <v>-233</v>
      </c>
      <c r="D30" s="99">
        <f>-'ІІ. Розр. з бюджетом'!D25</f>
        <v>-876</v>
      </c>
      <c r="E30" s="99">
        <v>-908</v>
      </c>
      <c r="F30" s="99">
        <f>-'ІІ. Розр. з бюджетом'!F25</f>
        <v>-876</v>
      </c>
      <c r="G30" s="99">
        <f t="shared" si="2"/>
        <v>32</v>
      </c>
      <c r="H30" s="37">
        <f t="shared" si="3"/>
        <v>96.475770925110126</v>
      </c>
    </row>
    <row r="31" spans="1:11" ht="18" customHeight="1">
      <c r="A31" s="157" t="s">
        <v>276</v>
      </c>
      <c r="B31" s="17">
        <v>3153</v>
      </c>
      <c r="C31" s="22">
        <v>0</v>
      </c>
      <c r="D31" s="99">
        <v>0</v>
      </c>
      <c r="E31" s="99">
        <v>0</v>
      </c>
      <c r="F31" s="99">
        <v>0</v>
      </c>
      <c r="G31" s="99">
        <f t="shared" si="2"/>
        <v>0</v>
      </c>
      <c r="H31" s="37"/>
    </row>
    <row r="32" spans="1:11" ht="18" customHeight="1">
      <c r="A32" s="157" t="s">
        <v>314</v>
      </c>
      <c r="B32" s="17">
        <v>3154</v>
      </c>
      <c r="C32" s="22">
        <v>0</v>
      </c>
      <c r="D32" s="99">
        <v>0</v>
      </c>
      <c r="E32" s="99">
        <v>0</v>
      </c>
      <c r="F32" s="99">
        <v>0</v>
      </c>
      <c r="G32" s="99">
        <f t="shared" si="2"/>
        <v>0</v>
      </c>
      <c r="H32" s="37"/>
    </row>
    <row r="33" spans="1:11" ht="18" customHeight="1">
      <c r="A33" s="157" t="s">
        <v>279</v>
      </c>
      <c r="B33" s="17">
        <v>3155</v>
      </c>
      <c r="C33" s="22">
        <v>-25325</v>
      </c>
      <c r="D33" s="99">
        <f>-'ІІ. Розр. з бюджетом'!D33-'ІІ. Розр. з бюджетом'!D31</f>
        <v>-31050</v>
      </c>
      <c r="E33" s="99">
        <v>-31010</v>
      </c>
      <c r="F33" s="99">
        <f>-'ІІ. Розр. з бюджетом'!F33-'ІІ. Розр. з бюджетом'!F31</f>
        <v>-31050</v>
      </c>
      <c r="G33" s="99">
        <f t="shared" si="2"/>
        <v>-40</v>
      </c>
      <c r="H33" s="37">
        <f t="shared" si="3"/>
        <v>100.12899064817802</v>
      </c>
    </row>
    <row r="34" spans="1:11" ht="24.75" customHeight="1">
      <c r="A34" s="84" t="s">
        <v>315</v>
      </c>
      <c r="B34" s="17">
        <v>3156</v>
      </c>
      <c r="C34" s="38">
        <f>SUM(C35:C36)</f>
        <v>0</v>
      </c>
      <c r="D34" s="167">
        <f>SUM(D35:D36)</f>
        <v>0</v>
      </c>
      <c r="E34" s="167">
        <f>SUM(E35:E36)</f>
        <v>0</v>
      </c>
      <c r="F34" s="167">
        <f>SUM(F35:F36)</f>
        <v>0</v>
      </c>
      <c r="G34" s="99">
        <f t="shared" si="2"/>
        <v>0</v>
      </c>
      <c r="H34" s="37"/>
    </row>
    <row r="35" spans="1:11" ht="38.25" customHeight="1">
      <c r="A35" s="157" t="s">
        <v>47</v>
      </c>
      <c r="B35" s="17" t="s">
        <v>316</v>
      </c>
      <c r="C35" s="22">
        <v>0</v>
      </c>
      <c r="D35" s="99">
        <v>0</v>
      </c>
      <c r="E35" s="99">
        <v>0</v>
      </c>
      <c r="F35" s="99">
        <v>0</v>
      </c>
      <c r="G35" s="99">
        <f t="shared" si="2"/>
        <v>0</v>
      </c>
      <c r="H35" s="37"/>
    </row>
    <row r="36" spans="1:11" ht="55.5" customHeight="1">
      <c r="A36" s="157" t="s">
        <v>48</v>
      </c>
      <c r="B36" s="17" t="s">
        <v>317</v>
      </c>
      <c r="C36" s="22">
        <v>0</v>
      </c>
      <c r="D36" s="99">
        <v>0</v>
      </c>
      <c r="E36" s="99">
        <v>0</v>
      </c>
      <c r="F36" s="99">
        <v>0</v>
      </c>
      <c r="G36" s="99">
        <f t="shared" si="2"/>
        <v>0</v>
      </c>
      <c r="H36" s="37"/>
    </row>
    <row r="37" spans="1:11" ht="18" customHeight="1">
      <c r="A37" s="157" t="s">
        <v>428</v>
      </c>
      <c r="B37" s="17">
        <v>3157</v>
      </c>
      <c r="C37" s="22">
        <f>-3-2519</f>
        <v>-2522</v>
      </c>
      <c r="D37" s="99">
        <f>-'ІІ. Розр. з бюджетом'!D42-'ІІ. Розр. з бюджетом'!D34</f>
        <v>-8958</v>
      </c>
      <c r="E37" s="99">
        <f>-'ІІ. Розр. з бюджетом'!E42-'ІІ. Розр. з бюджетом'!E34</f>
        <v>-8942</v>
      </c>
      <c r="F37" s="99">
        <f>-'ІІ. Розр. з бюджетом'!F42-'ІІ. Розр. з бюджетом'!F34</f>
        <v>-8958</v>
      </c>
      <c r="G37" s="99">
        <f t="shared" si="2"/>
        <v>-16</v>
      </c>
      <c r="H37" s="37">
        <f t="shared" si="3"/>
        <v>100.17893088794455</v>
      </c>
    </row>
    <row r="38" spans="1:11" ht="18" customHeight="1">
      <c r="A38" s="157" t="s">
        <v>318</v>
      </c>
      <c r="B38" s="5">
        <v>3160</v>
      </c>
      <c r="C38" s="22">
        <v>0</v>
      </c>
      <c r="D38" s="99">
        <v>0</v>
      </c>
      <c r="E38" s="99">
        <v>0</v>
      </c>
      <c r="F38" s="99">
        <v>0</v>
      </c>
      <c r="G38" s="99">
        <f t="shared" si="2"/>
        <v>0</v>
      </c>
      <c r="H38" s="37"/>
      <c r="K38" s="174"/>
    </row>
    <row r="39" spans="1:11" ht="18" customHeight="1">
      <c r="A39" s="157" t="s">
        <v>429</v>
      </c>
      <c r="B39" s="5">
        <v>3170</v>
      </c>
      <c r="C39" s="22">
        <v>-2620</v>
      </c>
      <c r="D39" s="99">
        <f>-3113-22-371-168-137+6</f>
        <v>-3805</v>
      </c>
      <c r="E39" s="99">
        <v>-4550</v>
      </c>
      <c r="F39" s="99">
        <f>-3113-22-371-168-137+6</f>
        <v>-3805</v>
      </c>
      <c r="G39" s="99">
        <f t="shared" si="2"/>
        <v>745</v>
      </c>
      <c r="H39" s="37">
        <f t="shared" si="3"/>
        <v>83.626373626373635</v>
      </c>
      <c r="K39" s="174"/>
    </row>
    <row r="40" spans="1:11" ht="20.100000000000001" customHeight="1">
      <c r="A40" s="148" t="s">
        <v>319</v>
      </c>
      <c r="B40" s="6">
        <v>3195</v>
      </c>
      <c r="C40" s="154">
        <f>SUM(C7,C20)</f>
        <v>-13369</v>
      </c>
      <c r="D40" s="102">
        <f>SUM(D7,D20)</f>
        <v>965</v>
      </c>
      <c r="E40" s="102">
        <f>SUM(E7,E20)</f>
        <v>131.90000000002328</v>
      </c>
      <c r="F40" s="102">
        <f>SUM(F7,F20)</f>
        <v>965</v>
      </c>
      <c r="G40" s="143">
        <f>F40-E40</f>
        <v>833.09999999997672</v>
      </c>
      <c r="H40" s="39">
        <f>(F40/E40)*100</f>
        <v>731.61485974209984</v>
      </c>
    </row>
    <row r="41" spans="1:11" ht="20.100000000000001" customHeight="1">
      <c r="A41" s="95" t="s">
        <v>320</v>
      </c>
      <c r="B41" s="214"/>
      <c r="C41" s="214"/>
      <c r="D41" s="304"/>
      <c r="E41" s="305"/>
      <c r="F41" s="305"/>
      <c r="G41" s="305"/>
      <c r="H41" s="306"/>
    </row>
    <row r="42" spans="1:11" ht="20.100000000000001" customHeight="1">
      <c r="A42" s="35" t="s">
        <v>321</v>
      </c>
      <c r="B42" s="33">
        <v>3200</v>
      </c>
      <c r="C42" s="154">
        <f>SUM(C43,C45:C49)</f>
        <v>50589</v>
      </c>
      <c r="D42" s="102">
        <f>SUM(D43,D45:D49)</f>
        <v>59792</v>
      </c>
      <c r="E42" s="102">
        <f>SUM(E43,E45:E49)</f>
        <v>64271</v>
      </c>
      <c r="F42" s="102">
        <f>SUM(F43,F45:F49)</f>
        <v>59792</v>
      </c>
      <c r="G42" s="143">
        <f>F42-E42</f>
        <v>-4479</v>
      </c>
      <c r="H42" s="39">
        <f>(F42/E42)*100</f>
        <v>93.031071556378464</v>
      </c>
    </row>
    <row r="43" spans="1:11" ht="18" customHeight="1">
      <c r="A43" s="157" t="s">
        <v>322</v>
      </c>
      <c r="B43" s="17">
        <v>3210</v>
      </c>
      <c r="C43" s="22">
        <v>0</v>
      </c>
      <c r="D43" s="99">
        <v>0</v>
      </c>
      <c r="E43" s="99">
        <v>0</v>
      </c>
      <c r="F43" s="99">
        <v>0</v>
      </c>
      <c r="G43" s="99">
        <f>F43-E43</f>
        <v>0</v>
      </c>
      <c r="H43" s="37"/>
    </row>
    <row r="44" spans="1:11" ht="18" customHeight="1">
      <c r="A44" s="157" t="s">
        <v>323</v>
      </c>
      <c r="B44" s="5">
        <v>3215</v>
      </c>
      <c r="C44" s="22">
        <v>0</v>
      </c>
      <c r="D44" s="99">
        <v>0</v>
      </c>
      <c r="E44" s="99">
        <v>0</v>
      </c>
      <c r="F44" s="99">
        <v>0</v>
      </c>
      <c r="G44" s="99">
        <f t="shared" ref="G44:G49" si="4">F44-E44</f>
        <v>0</v>
      </c>
      <c r="H44" s="37"/>
    </row>
    <row r="45" spans="1:11" ht="18" customHeight="1">
      <c r="A45" s="157" t="s">
        <v>324</v>
      </c>
      <c r="B45" s="5">
        <v>3220</v>
      </c>
      <c r="C45" s="22">
        <v>1806</v>
      </c>
      <c r="D45" s="99">
        <v>4369</v>
      </c>
      <c r="E45" s="99">
        <v>3000</v>
      </c>
      <c r="F45" s="99">
        <v>4369</v>
      </c>
      <c r="G45" s="99">
        <f t="shared" si="4"/>
        <v>1369</v>
      </c>
      <c r="H45" s="37">
        <f t="shared" ref="H45:H49" si="5">(F45/E45)*100</f>
        <v>145.63333333333333</v>
      </c>
    </row>
    <row r="46" spans="1:11" ht="18" customHeight="1">
      <c r="A46" s="157" t="s">
        <v>325</v>
      </c>
      <c r="B46" s="5">
        <v>3225</v>
      </c>
      <c r="C46" s="22">
        <v>0</v>
      </c>
      <c r="D46" s="99">
        <v>0</v>
      </c>
      <c r="E46" s="99">
        <v>0</v>
      </c>
      <c r="F46" s="99">
        <v>0</v>
      </c>
      <c r="G46" s="99">
        <f t="shared" si="4"/>
        <v>0</v>
      </c>
      <c r="H46" s="37"/>
    </row>
    <row r="47" spans="1:11" ht="18" customHeight="1">
      <c r="A47" s="157" t="s">
        <v>326</v>
      </c>
      <c r="B47" s="5">
        <v>3230</v>
      </c>
      <c r="C47" s="22">
        <v>0</v>
      </c>
      <c r="D47" s="99">
        <v>0</v>
      </c>
      <c r="E47" s="99">
        <v>0</v>
      </c>
      <c r="F47" s="99">
        <v>0</v>
      </c>
      <c r="G47" s="99">
        <f t="shared" si="4"/>
        <v>0</v>
      </c>
      <c r="H47" s="37"/>
    </row>
    <row r="48" spans="1:11" ht="18" customHeight="1">
      <c r="A48" s="157" t="s">
        <v>327</v>
      </c>
      <c r="B48" s="5">
        <v>3235</v>
      </c>
      <c r="C48" s="22">
        <v>0</v>
      </c>
      <c r="D48" s="99">
        <v>0</v>
      </c>
      <c r="E48" s="99">
        <v>0</v>
      </c>
      <c r="F48" s="99">
        <v>0</v>
      </c>
      <c r="G48" s="99">
        <f t="shared" si="4"/>
        <v>0</v>
      </c>
      <c r="H48" s="37"/>
    </row>
    <row r="49" spans="1:8" ht="18" customHeight="1">
      <c r="A49" s="157" t="s">
        <v>307</v>
      </c>
      <c r="B49" s="5">
        <v>3240</v>
      </c>
      <c r="C49" s="22">
        <v>48783</v>
      </c>
      <c r="D49" s="99">
        <f>F49</f>
        <v>55423</v>
      </c>
      <c r="E49" s="99">
        <v>61271</v>
      </c>
      <c r="F49" s="99">
        <f>-F54-F59</f>
        <v>55423</v>
      </c>
      <c r="G49" s="99">
        <f t="shared" si="4"/>
        <v>-5848</v>
      </c>
      <c r="H49" s="37">
        <f t="shared" si="5"/>
        <v>90.455517292030478</v>
      </c>
    </row>
    <row r="50" spans="1:8" ht="20.100000000000001" customHeight="1">
      <c r="A50" s="148" t="s">
        <v>328</v>
      </c>
      <c r="B50" s="6">
        <v>3255</v>
      </c>
      <c r="C50" s="154">
        <f>SUM(C51,C53,C58,C59)</f>
        <v>-50589</v>
      </c>
      <c r="D50" s="102">
        <f>SUM(D51,D53,D58,D59)</f>
        <v>-59792</v>
      </c>
      <c r="E50" s="102">
        <f>SUM(E51,E53,E58,E59)</f>
        <v>-64271</v>
      </c>
      <c r="F50" s="102">
        <f>SUM(F51,F53,F58,F59)</f>
        <v>-59792</v>
      </c>
      <c r="G50" s="143">
        <f>F50-E50</f>
        <v>4479</v>
      </c>
      <c r="H50" s="39">
        <f>(F50/E50)*100</f>
        <v>93.031071556378464</v>
      </c>
    </row>
    <row r="51" spans="1:8" ht="18" customHeight="1">
      <c r="A51" s="157" t="s">
        <v>329</v>
      </c>
      <c r="B51" s="5">
        <v>3260</v>
      </c>
      <c r="C51" s="22">
        <v>0</v>
      </c>
      <c r="D51" s="99">
        <v>0</v>
      </c>
      <c r="E51" s="99">
        <v>0</v>
      </c>
      <c r="F51" s="99">
        <v>0</v>
      </c>
      <c r="G51" s="99">
        <f>F51-E51</f>
        <v>0</v>
      </c>
      <c r="H51" s="37"/>
    </row>
    <row r="52" spans="1:8" ht="18" customHeight="1">
      <c r="A52" s="157" t="s">
        <v>330</v>
      </c>
      <c r="B52" s="5">
        <v>3265</v>
      </c>
      <c r="C52" s="22">
        <v>0</v>
      </c>
      <c r="D52" s="99">
        <v>0</v>
      </c>
      <c r="E52" s="99">
        <v>0</v>
      </c>
      <c r="F52" s="99">
        <v>0</v>
      </c>
      <c r="G52" s="99">
        <f t="shared" ref="G52:G59" si="6">F52-E52</f>
        <v>0</v>
      </c>
      <c r="H52" s="37"/>
    </row>
    <row r="53" spans="1:8" ht="18" customHeight="1">
      <c r="A53" s="157" t="s">
        <v>331</v>
      </c>
      <c r="B53" s="5">
        <v>3270</v>
      </c>
      <c r="C53" s="38">
        <f>SUM(C54:C57)</f>
        <v>-43417</v>
      </c>
      <c r="D53" s="167">
        <f>SUM(D54:D57)</f>
        <v>-47216</v>
      </c>
      <c r="E53" s="167">
        <f>SUM(E54:E57)</f>
        <v>-45451</v>
      </c>
      <c r="F53" s="167">
        <f>SUM(F54:F57)</f>
        <v>-47216</v>
      </c>
      <c r="G53" s="99">
        <f t="shared" si="6"/>
        <v>-1765</v>
      </c>
      <c r="H53" s="37">
        <f t="shared" ref="H53:H59" si="7">(F53/E53)*100</f>
        <v>103.88330289762602</v>
      </c>
    </row>
    <row r="54" spans="1:8" ht="18" customHeight="1">
      <c r="A54" s="157" t="s">
        <v>332</v>
      </c>
      <c r="B54" s="5">
        <v>3271</v>
      </c>
      <c r="C54" s="22">
        <v>-41611</v>
      </c>
      <c r="D54" s="99">
        <f>F54</f>
        <v>-42847</v>
      </c>
      <c r="E54" s="99">
        <v>-42451</v>
      </c>
      <c r="F54" s="99">
        <v>-42847</v>
      </c>
      <c r="G54" s="99">
        <f t="shared" si="6"/>
        <v>-396</v>
      </c>
      <c r="H54" s="37">
        <f t="shared" si="7"/>
        <v>100.9328402157782</v>
      </c>
    </row>
    <row r="55" spans="1:8" ht="18" customHeight="1">
      <c r="A55" s="157" t="s">
        <v>333</v>
      </c>
      <c r="B55" s="5">
        <v>3272</v>
      </c>
      <c r="C55" s="22">
        <v>0</v>
      </c>
      <c r="D55" s="99">
        <v>0</v>
      </c>
      <c r="E55" s="99">
        <v>0</v>
      </c>
      <c r="F55" s="99">
        <v>0</v>
      </c>
      <c r="G55" s="99">
        <f t="shared" si="6"/>
        <v>0</v>
      </c>
      <c r="H55" s="37"/>
    </row>
    <row r="56" spans="1:8" ht="18" customHeight="1">
      <c r="A56" s="157" t="s">
        <v>334</v>
      </c>
      <c r="B56" s="5">
        <v>3273</v>
      </c>
      <c r="C56" s="22">
        <v>0</v>
      </c>
      <c r="D56" s="99">
        <v>0</v>
      </c>
      <c r="E56" s="99">
        <v>0</v>
      </c>
      <c r="F56" s="99">
        <v>0</v>
      </c>
      <c r="G56" s="99">
        <f t="shared" si="6"/>
        <v>0</v>
      </c>
      <c r="H56" s="37"/>
    </row>
    <row r="57" spans="1:8" ht="18" customHeight="1">
      <c r="A57" s="157" t="s">
        <v>430</v>
      </c>
      <c r="B57" s="5">
        <v>3274</v>
      </c>
      <c r="C57" s="22">
        <v>-1806</v>
      </c>
      <c r="D57" s="99">
        <v>-4369</v>
      </c>
      <c r="E57" s="99">
        <v>-3000</v>
      </c>
      <c r="F57" s="99">
        <v>-4369</v>
      </c>
      <c r="G57" s="99">
        <f>F57-E57</f>
        <v>-1369</v>
      </c>
      <c r="H57" s="37">
        <f>(F57/E57)*100</f>
        <v>145.63333333333333</v>
      </c>
    </row>
    <row r="58" spans="1:8" ht="18" customHeight="1">
      <c r="A58" s="157" t="s">
        <v>335</v>
      </c>
      <c r="B58" s="5">
        <v>3280</v>
      </c>
      <c r="C58" s="22">
        <v>0</v>
      </c>
      <c r="D58" s="99">
        <v>0</v>
      </c>
      <c r="E58" s="99">
        <v>0</v>
      </c>
      <c r="F58" s="99">
        <v>0</v>
      </c>
      <c r="G58" s="99">
        <f t="shared" si="6"/>
        <v>0</v>
      </c>
      <c r="H58" s="37"/>
    </row>
    <row r="59" spans="1:8" ht="18" customHeight="1">
      <c r="A59" s="157" t="s">
        <v>445</v>
      </c>
      <c r="B59" s="5">
        <v>3290</v>
      </c>
      <c r="C59" s="22">
        <v>-7172</v>
      </c>
      <c r="D59" s="99">
        <v>-12576</v>
      </c>
      <c r="E59" s="99">
        <v>-18820</v>
      </c>
      <c r="F59" s="99">
        <v>-12576</v>
      </c>
      <c r="G59" s="99">
        <f t="shared" si="6"/>
        <v>6244</v>
      </c>
      <c r="H59" s="37">
        <f t="shared" si="7"/>
        <v>66.822529224229541</v>
      </c>
    </row>
    <row r="60" spans="1:8" ht="20.100000000000001" customHeight="1">
      <c r="A60" s="36" t="s">
        <v>337</v>
      </c>
      <c r="B60" s="34">
        <v>3295</v>
      </c>
      <c r="C60" s="45">
        <f>SUM(C42,C50)</f>
        <v>0</v>
      </c>
      <c r="D60" s="168">
        <f>SUM(D42,D50)</f>
        <v>0</v>
      </c>
      <c r="E60" s="168">
        <f>SUM(E42,E50)</f>
        <v>0</v>
      </c>
      <c r="F60" s="168">
        <f>SUM(F42,F50)</f>
        <v>0</v>
      </c>
      <c r="G60" s="171">
        <f>F60-E60</f>
        <v>0</v>
      </c>
      <c r="H60" s="37"/>
    </row>
    <row r="61" spans="1:8" ht="20.100000000000001" customHeight="1">
      <c r="A61" s="95" t="s">
        <v>338</v>
      </c>
      <c r="B61" s="214"/>
      <c r="C61" s="214"/>
      <c r="D61" s="166"/>
      <c r="E61" s="166"/>
      <c r="F61" s="166"/>
      <c r="G61" s="172"/>
      <c r="H61" s="37"/>
    </row>
    <row r="62" spans="1:8" ht="20.100000000000001" customHeight="1">
      <c r="A62" s="35" t="s">
        <v>339</v>
      </c>
      <c r="B62" s="33">
        <v>3300</v>
      </c>
      <c r="C62" s="28">
        <f>SUM(C63,C64,C68)</f>
        <v>0</v>
      </c>
      <c r="D62" s="107">
        <f>SUM(D63,D64,D68)</f>
        <v>0</v>
      </c>
      <c r="E62" s="107">
        <f>SUM(E63,E64,E68)</f>
        <v>0</v>
      </c>
      <c r="F62" s="107">
        <f>SUM(F63,F64,F68)</f>
        <v>0</v>
      </c>
      <c r="G62" s="173">
        <f t="shared" ref="G62:G78" si="8">F62-E62</f>
        <v>0</v>
      </c>
      <c r="H62" s="37"/>
    </row>
    <row r="63" spans="1:8" ht="18" customHeight="1">
      <c r="A63" s="157" t="s">
        <v>340</v>
      </c>
      <c r="B63" s="5">
        <v>3305</v>
      </c>
      <c r="C63" s="22"/>
      <c r="D63" s="99"/>
      <c r="E63" s="99"/>
      <c r="F63" s="99"/>
      <c r="G63" s="99">
        <f t="shared" si="8"/>
        <v>0</v>
      </c>
      <c r="H63" s="37"/>
    </row>
    <row r="64" spans="1:8" ht="18" customHeight="1">
      <c r="A64" s="157" t="s">
        <v>341</v>
      </c>
      <c r="B64" s="5">
        <v>3310</v>
      </c>
      <c r="C64" s="38">
        <f>SUM(C65:C67)</f>
        <v>0</v>
      </c>
      <c r="D64" s="167">
        <f>SUM(D65:D67)</f>
        <v>0</v>
      </c>
      <c r="E64" s="167">
        <f>SUM(E65:E67)</f>
        <v>0</v>
      </c>
      <c r="F64" s="167">
        <f>SUM(F65:F67)</f>
        <v>0</v>
      </c>
      <c r="G64" s="99">
        <f t="shared" si="8"/>
        <v>0</v>
      </c>
      <c r="H64" s="37"/>
    </row>
    <row r="65" spans="1:8" ht="18" customHeight="1">
      <c r="A65" s="157" t="s">
        <v>304</v>
      </c>
      <c r="B65" s="17">
        <v>3311</v>
      </c>
      <c r="C65" s="22">
        <v>0</v>
      </c>
      <c r="D65" s="99">
        <v>0</v>
      </c>
      <c r="E65" s="99">
        <v>0</v>
      </c>
      <c r="F65" s="99">
        <v>0</v>
      </c>
      <c r="G65" s="99">
        <f t="shared" si="8"/>
        <v>0</v>
      </c>
      <c r="H65" s="37"/>
    </row>
    <row r="66" spans="1:8" ht="18" customHeight="1">
      <c r="A66" s="157" t="s">
        <v>305</v>
      </c>
      <c r="B66" s="17">
        <v>3312</v>
      </c>
      <c r="C66" s="22">
        <v>0</v>
      </c>
      <c r="D66" s="99">
        <v>0</v>
      </c>
      <c r="E66" s="99">
        <v>0</v>
      </c>
      <c r="F66" s="99">
        <v>0</v>
      </c>
      <c r="G66" s="99">
        <f t="shared" si="8"/>
        <v>0</v>
      </c>
      <c r="H66" s="37"/>
    </row>
    <row r="67" spans="1:8" ht="18" customHeight="1">
      <c r="A67" s="157" t="s">
        <v>306</v>
      </c>
      <c r="B67" s="17">
        <v>3313</v>
      </c>
      <c r="C67" s="22">
        <v>0</v>
      </c>
      <c r="D67" s="99">
        <v>0</v>
      </c>
      <c r="E67" s="99">
        <v>0</v>
      </c>
      <c r="F67" s="99">
        <v>0</v>
      </c>
      <c r="G67" s="99">
        <f t="shared" si="8"/>
        <v>0</v>
      </c>
      <c r="H67" s="37"/>
    </row>
    <row r="68" spans="1:8" ht="18" customHeight="1">
      <c r="A68" s="157" t="s">
        <v>307</v>
      </c>
      <c r="B68" s="5">
        <v>3320</v>
      </c>
      <c r="C68" s="22">
        <v>0</v>
      </c>
      <c r="D68" s="99">
        <v>0</v>
      </c>
      <c r="E68" s="99">
        <v>0</v>
      </c>
      <c r="F68" s="99">
        <v>0</v>
      </c>
      <c r="G68" s="99">
        <f t="shared" si="8"/>
        <v>0</v>
      </c>
      <c r="H68" s="37"/>
    </row>
    <row r="69" spans="1:8" ht="20.100000000000001" customHeight="1">
      <c r="A69" s="148" t="s">
        <v>342</v>
      </c>
      <c r="B69" s="6">
        <v>3330</v>
      </c>
      <c r="C69" s="154">
        <f>SUM(C70,C71,C75:C78)</f>
        <v>0</v>
      </c>
      <c r="D69" s="102">
        <f>SUM(D70,D71,D75:D78)</f>
        <v>0</v>
      </c>
      <c r="E69" s="102">
        <f>SUM(E70,E71,E75:E78)</f>
        <v>0</v>
      </c>
      <c r="F69" s="102">
        <f>SUM(F70,F71,F75:F78)</f>
        <v>0</v>
      </c>
      <c r="G69" s="143">
        <f t="shared" si="8"/>
        <v>0</v>
      </c>
      <c r="H69" s="37"/>
    </row>
    <row r="70" spans="1:8" ht="18" customHeight="1">
      <c r="A70" s="157" t="s">
        <v>343</v>
      </c>
      <c r="B70" s="5">
        <v>3335</v>
      </c>
      <c r="C70" s="22">
        <v>0</v>
      </c>
      <c r="D70" s="99">
        <v>0</v>
      </c>
      <c r="E70" s="99">
        <v>0</v>
      </c>
      <c r="F70" s="99">
        <v>0</v>
      </c>
      <c r="G70" s="99">
        <f t="shared" si="8"/>
        <v>0</v>
      </c>
      <c r="H70" s="37"/>
    </row>
    <row r="71" spans="1:8" ht="18" customHeight="1">
      <c r="A71" s="157" t="s">
        <v>344</v>
      </c>
      <c r="B71" s="17">
        <v>3340</v>
      </c>
      <c r="C71" s="38">
        <f>SUM(C72:C74)</f>
        <v>0</v>
      </c>
      <c r="D71" s="167">
        <f>SUM(D72:D74)</f>
        <v>0</v>
      </c>
      <c r="E71" s="167">
        <f>SUM(E72:E74)</f>
        <v>0</v>
      </c>
      <c r="F71" s="167">
        <f>SUM(F72:F74)</f>
        <v>0</v>
      </c>
      <c r="G71" s="99">
        <f t="shared" si="8"/>
        <v>0</v>
      </c>
      <c r="H71" s="37"/>
    </row>
    <row r="72" spans="1:8" ht="18" customHeight="1">
      <c r="A72" s="157" t="s">
        <v>304</v>
      </c>
      <c r="B72" s="17">
        <v>3341</v>
      </c>
      <c r="C72" s="22">
        <v>0</v>
      </c>
      <c r="D72" s="99">
        <v>0</v>
      </c>
      <c r="E72" s="99">
        <v>0</v>
      </c>
      <c r="F72" s="99">
        <v>0</v>
      </c>
      <c r="G72" s="99">
        <f t="shared" si="8"/>
        <v>0</v>
      </c>
      <c r="H72" s="37"/>
    </row>
    <row r="73" spans="1:8" ht="18" customHeight="1">
      <c r="A73" s="157" t="s">
        <v>305</v>
      </c>
      <c r="B73" s="17">
        <v>3342</v>
      </c>
      <c r="C73" s="22">
        <v>0</v>
      </c>
      <c r="D73" s="99">
        <v>0</v>
      </c>
      <c r="E73" s="99">
        <v>0</v>
      </c>
      <c r="F73" s="99">
        <v>0</v>
      </c>
      <c r="G73" s="99">
        <f t="shared" si="8"/>
        <v>0</v>
      </c>
      <c r="H73" s="37"/>
    </row>
    <row r="74" spans="1:8" ht="18" customHeight="1">
      <c r="A74" s="157" t="s">
        <v>306</v>
      </c>
      <c r="B74" s="17">
        <v>3343</v>
      </c>
      <c r="C74" s="22">
        <v>0</v>
      </c>
      <c r="D74" s="99">
        <v>0</v>
      </c>
      <c r="E74" s="99">
        <v>0</v>
      </c>
      <c r="F74" s="99">
        <v>0</v>
      </c>
      <c r="G74" s="99">
        <f t="shared" si="8"/>
        <v>0</v>
      </c>
      <c r="H74" s="37"/>
    </row>
    <row r="75" spans="1:8" ht="18" customHeight="1">
      <c r="A75" s="157" t="s">
        <v>345</v>
      </c>
      <c r="B75" s="17">
        <v>3350</v>
      </c>
      <c r="C75" s="22">
        <v>0</v>
      </c>
      <c r="D75" s="99">
        <v>0</v>
      </c>
      <c r="E75" s="99">
        <v>0</v>
      </c>
      <c r="F75" s="99">
        <v>0</v>
      </c>
      <c r="G75" s="99">
        <f t="shared" si="8"/>
        <v>0</v>
      </c>
      <c r="H75" s="37"/>
    </row>
    <row r="76" spans="1:8" ht="21.75" customHeight="1">
      <c r="A76" s="157" t="s">
        <v>346</v>
      </c>
      <c r="B76" s="17">
        <v>3360</v>
      </c>
      <c r="C76" s="22">
        <v>0</v>
      </c>
      <c r="D76" s="99">
        <v>0</v>
      </c>
      <c r="E76" s="99">
        <v>0</v>
      </c>
      <c r="F76" s="99">
        <v>0</v>
      </c>
      <c r="G76" s="99">
        <f t="shared" si="8"/>
        <v>0</v>
      </c>
      <c r="H76" s="37"/>
    </row>
    <row r="77" spans="1:8" ht="23.25" customHeight="1">
      <c r="A77" s="157" t="s">
        <v>347</v>
      </c>
      <c r="B77" s="17">
        <v>3370</v>
      </c>
      <c r="C77" s="22">
        <v>0</v>
      </c>
      <c r="D77" s="99">
        <v>0</v>
      </c>
      <c r="E77" s="99">
        <v>0</v>
      </c>
      <c r="F77" s="99">
        <v>0</v>
      </c>
      <c r="G77" s="99">
        <f t="shared" si="8"/>
        <v>0</v>
      </c>
      <c r="H77" s="37"/>
    </row>
    <row r="78" spans="1:8" ht="18" customHeight="1">
      <c r="A78" s="157" t="s">
        <v>336</v>
      </c>
      <c r="B78" s="5">
        <v>3380</v>
      </c>
      <c r="C78" s="22">
        <v>0</v>
      </c>
      <c r="D78" s="99">
        <v>0</v>
      </c>
      <c r="E78" s="99">
        <v>0</v>
      </c>
      <c r="F78" s="99">
        <v>0</v>
      </c>
      <c r="G78" s="99">
        <f t="shared" si="8"/>
        <v>0</v>
      </c>
      <c r="H78" s="37"/>
    </row>
    <row r="79" spans="1:8" ht="20.100000000000001" customHeight="1">
      <c r="A79" s="148" t="s">
        <v>348</v>
      </c>
      <c r="B79" s="6">
        <v>3395</v>
      </c>
      <c r="C79" s="154">
        <f>SUM(C62,C69)</f>
        <v>0</v>
      </c>
      <c r="D79" s="102">
        <f>SUM(D62,D69)</f>
        <v>0</v>
      </c>
      <c r="E79" s="102">
        <f>SUM(E62,E69)</f>
        <v>0</v>
      </c>
      <c r="F79" s="102">
        <f>SUM(F62,F69)</f>
        <v>0</v>
      </c>
      <c r="G79" s="143">
        <f>F79-E79</f>
        <v>0</v>
      </c>
      <c r="H79" s="37"/>
    </row>
    <row r="80" spans="1:8" ht="20.100000000000001" customHeight="1">
      <c r="A80" s="148" t="s">
        <v>349</v>
      </c>
      <c r="B80" s="6">
        <v>3400</v>
      </c>
      <c r="C80" s="154">
        <f>SUM(C40,C60,C79)</f>
        <v>-13369</v>
      </c>
      <c r="D80" s="102">
        <f>SUM(D40,D60,D79)</f>
        <v>965</v>
      </c>
      <c r="E80" s="102">
        <f>SUM(E40,E60,E79)</f>
        <v>131.90000000002328</v>
      </c>
      <c r="F80" s="102">
        <f>SUM(F40,F60,F79)</f>
        <v>965</v>
      </c>
      <c r="G80" s="143">
        <f>F80-E80</f>
        <v>833.09999999997672</v>
      </c>
      <c r="H80" s="39">
        <f>(F80/E80)*100</f>
        <v>731.61485974209984</v>
      </c>
    </row>
    <row r="81" spans="1:11" ht="20.100000000000001" customHeight="1">
      <c r="A81" s="157" t="s">
        <v>350</v>
      </c>
      <c r="B81" s="5">
        <v>3405</v>
      </c>
      <c r="C81" s="22">
        <v>15263</v>
      </c>
      <c r="D81" s="99">
        <v>1894</v>
      </c>
      <c r="E81" s="99">
        <v>1894</v>
      </c>
      <c r="F81" s="99">
        <v>1894</v>
      </c>
      <c r="G81" s="99">
        <f>F81-E81</f>
        <v>0</v>
      </c>
      <c r="H81" s="37">
        <f>(F81/E81)*100</f>
        <v>100</v>
      </c>
    </row>
    <row r="82" spans="1:11" ht="20.100000000000001" customHeight="1">
      <c r="A82" s="21" t="s">
        <v>351</v>
      </c>
      <c r="B82" s="5">
        <v>3410</v>
      </c>
      <c r="C82" s="22">
        <v>0</v>
      </c>
      <c r="D82" s="99">
        <v>0</v>
      </c>
      <c r="E82" s="99">
        <v>0</v>
      </c>
      <c r="F82" s="99">
        <v>0</v>
      </c>
      <c r="G82" s="99">
        <f>F82-E82</f>
        <v>0</v>
      </c>
      <c r="H82" s="37"/>
    </row>
    <row r="83" spans="1:11" ht="20.100000000000001" customHeight="1">
      <c r="A83" s="157" t="s">
        <v>352</v>
      </c>
      <c r="B83" s="5">
        <v>3415</v>
      </c>
      <c r="C83" s="27">
        <f>SUM(C81,C80,C82)</f>
        <v>1894</v>
      </c>
      <c r="D83" s="128">
        <f>SUM(D81,D80,D82)</f>
        <v>2859</v>
      </c>
      <c r="E83" s="128">
        <f>SUM(E81,E80,E82)</f>
        <v>2025.9000000000233</v>
      </c>
      <c r="F83" s="128">
        <f>SUM(F81,F80,F82)</f>
        <v>2859</v>
      </c>
      <c r="G83" s="99">
        <f>F83-E83</f>
        <v>833.09999999997672</v>
      </c>
      <c r="H83" s="37">
        <f>(F83/E83)*100</f>
        <v>141.12246409003245</v>
      </c>
      <c r="K83" s="174"/>
    </row>
    <row r="84" spans="1:11" ht="15.75" customHeight="1">
      <c r="A84" s="147"/>
      <c r="B84" s="1"/>
      <c r="C84" s="41"/>
      <c r="D84" s="169"/>
      <c r="E84" s="169"/>
      <c r="F84" s="169"/>
      <c r="G84" s="169"/>
      <c r="H84" s="44"/>
    </row>
    <row r="85" spans="1:11" s="4" customFormat="1" ht="15" customHeight="1">
      <c r="A85" s="2"/>
      <c r="B85" s="12"/>
      <c r="C85" s="12"/>
      <c r="D85" s="170">
        <f>246372+83944+732+12369</f>
        <v>343417</v>
      </c>
      <c r="E85" s="184">
        <f>D42+D7</f>
        <v>364147</v>
      </c>
      <c r="F85" s="184">
        <f>E85-D85</f>
        <v>20730</v>
      </c>
      <c r="G85" s="184">
        <f>F85-D83</f>
        <v>17871</v>
      </c>
      <c r="H85" s="12"/>
    </row>
    <row r="86" spans="1:11" ht="21.75" customHeight="1">
      <c r="A86" s="147" t="s">
        <v>431</v>
      </c>
      <c r="B86" s="1"/>
      <c r="C86" s="252" t="s">
        <v>252</v>
      </c>
      <c r="D86" s="252"/>
      <c r="E86" s="237"/>
      <c r="F86" s="10" t="s">
        <v>419</v>
      </c>
    </row>
    <row r="87" spans="1:11">
      <c r="A87" s="11" t="s">
        <v>353</v>
      </c>
      <c r="C87" s="242" t="s">
        <v>154</v>
      </c>
      <c r="D87" s="242"/>
      <c r="F87" s="242" t="s">
        <v>152</v>
      </c>
      <c r="G87" s="242"/>
      <c r="H87" s="242"/>
    </row>
  </sheetData>
  <mergeCells count="9">
    <mergeCell ref="C87:D87"/>
    <mergeCell ref="A1:H1"/>
    <mergeCell ref="A3:A4"/>
    <mergeCell ref="B3:B4"/>
    <mergeCell ref="C3:D3"/>
    <mergeCell ref="E3:H3"/>
    <mergeCell ref="C86:D86"/>
    <mergeCell ref="F87:H87"/>
    <mergeCell ref="D41:H41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landscape" r:id="rId1"/>
  <headerFooter alignWithMargins="0">
    <oddHeader>&amp;R&amp;"Times New Roman,звичайний"&amp;14Продовження додатка 3Таблиця 3</oddHeader>
  </headerFooter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S183"/>
  <sheetViews>
    <sheetView zoomScale="60" zoomScaleNormal="60" zoomScaleSheetLayoutView="53" workbookViewId="0">
      <selection activeCell="N8" sqref="N8:O8"/>
    </sheetView>
  </sheetViews>
  <sheetFormatPr defaultRowHeight="18.75"/>
  <cols>
    <col min="1" max="1" width="50.7109375" style="2" customWidth="1"/>
    <col min="2" max="2" width="16.140625" style="3" customWidth="1"/>
    <col min="3" max="8" width="15.140625" style="3" customWidth="1"/>
    <col min="9" max="16" width="15.140625" style="2" customWidth="1"/>
    <col min="17" max="17" width="15.7109375" style="2" customWidth="1"/>
    <col min="18" max="19" width="15.140625" style="2" customWidth="1"/>
    <col min="20" max="20" width="13.5703125" style="2" customWidth="1"/>
    <col min="21" max="21" width="9.140625" style="2"/>
    <col min="22" max="22" width="9.140625" style="2" customWidth="1"/>
    <col min="23" max="16384" width="9.140625" style="2"/>
  </cols>
  <sheetData>
    <row r="1" spans="1:19">
      <c r="A1" s="257" t="s">
        <v>354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9">
      <c r="A2" s="312"/>
      <c r="B2" s="312"/>
      <c r="C2" s="312"/>
      <c r="D2" s="312"/>
      <c r="E2" s="312"/>
      <c r="F2" s="312"/>
      <c r="G2" s="312"/>
      <c r="H2" s="312"/>
    </row>
    <row r="3" spans="1:19" ht="57" customHeight="1">
      <c r="A3" s="290" t="s">
        <v>27</v>
      </c>
      <c r="B3" s="290"/>
      <c r="C3" s="290"/>
      <c r="D3" s="290"/>
      <c r="E3" s="290"/>
      <c r="F3" s="290"/>
      <c r="G3" s="146" t="s">
        <v>28</v>
      </c>
      <c r="H3" s="309" t="s">
        <v>29</v>
      </c>
      <c r="I3" s="310"/>
      <c r="J3" s="310"/>
      <c r="K3" s="311"/>
      <c r="L3" s="301" t="s">
        <v>443</v>
      </c>
      <c r="M3" s="301"/>
      <c r="N3" s="301"/>
      <c r="O3" s="301"/>
      <c r="P3" s="301"/>
      <c r="Q3" s="301"/>
      <c r="R3" s="301"/>
      <c r="S3" s="301"/>
    </row>
    <row r="4" spans="1:19" ht="56.25" customHeight="1">
      <c r="A4" s="290"/>
      <c r="B4" s="290"/>
      <c r="C4" s="290"/>
      <c r="D4" s="290"/>
      <c r="E4" s="290"/>
      <c r="F4" s="290"/>
      <c r="G4" s="146"/>
      <c r="H4" s="277" t="s">
        <v>31</v>
      </c>
      <c r="I4" s="277"/>
      <c r="J4" s="277" t="s">
        <v>32</v>
      </c>
      <c r="K4" s="277"/>
      <c r="L4" s="277" t="s">
        <v>33</v>
      </c>
      <c r="M4" s="277"/>
      <c r="N4" s="261" t="s">
        <v>34</v>
      </c>
      <c r="O4" s="263"/>
      <c r="P4" s="290" t="s">
        <v>35</v>
      </c>
      <c r="Q4" s="290"/>
      <c r="R4" s="290" t="s">
        <v>36</v>
      </c>
      <c r="S4" s="290"/>
    </row>
    <row r="5" spans="1:19" ht="18" customHeight="1">
      <c r="A5" s="290">
        <v>1</v>
      </c>
      <c r="B5" s="290"/>
      <c r="C5" s="290"/>
      <c r="D5" s="290"/>
      <c r="E5" s="290"/>
      <c r="F5" s="290"/>
      <c r="G5" s="146">
        <v>2</v>
      </c>
      <c r="H5" s="277"/>
      <c r="I5" s="277"/>
      <c r="J5" s="277"/>
      <c r="K5" s="277"/>
      <c r="L5" s="277">
        <v>5</v>
      </c>
      <c r="M5" s="277">
        <v>5</v>
      </c>
      <c r="N5" s="277">
        <v>6</v>
      </c>
      <c r="O5" s="277"/>
      <c r="P5" s="290">
        <v>7</v>
      </c>
      <c r="Q5" s="290"/>
      <c r="R5" s="290">
        <v>8</v>
      </c>
      <c r="S5" s="290"/>
    </row>
    <row r="6" spans="1:19" s="4" customFormat="1" ht="37.5" customHeight="1">
      <c r="A6" s="289" t="s">
        <v>355</v>
      </c>
      <c r="B6" s="289"/>
      <c r="C6" s="289"/>
      <c r="D6" s="289"/>
      <c r="E6" s="289"/>
      <c r="F6" s="289"/>
      <c r="G6" s="6">
        <v>4000</v>
      </c>
      <c r="H6" s="327">
        <f t="shared" ref="H6:O6" si="0">SUM(H7:H12)</f>
        <v>50589</v>
      </c>
      <c r="I6" s="327">
        <f t="shared" si="0"/>
        <v>0</v>
      </c>
      <c r="J6" s="308">
        <f t="shared" si="0"/>
        <v>59792</v>
      </c>
      <c r="K6" s="308">
        <f t="shared" si="0"/>
        <v>0</v>
      </c>
      <c r="L6" s="308">
        <f t="shared" si="0"/>
        <v>65761</v>
      </c>
      <c r="M6" s="308">
        <f t="shared" si="0"/>
        <v>0</v>
      </c>
      <c r="N6" s="308">
        <f t="shared" si="0"/>
        <v>59792</v>
      </c>
      <c r="O6" s="308">
        <f t="shared" si="0"/>
        <v>0</v>
      </c>
      <c r="P6" s="308">
        <f t="shared" ref="P6:P12" si="1">SUM(N6-L6)</f>
        <v>-5969</v>
      </c>
      <c r="Q6" s="308">
        <f t="shared" ref="Q6:Q12" si="2">SUM(B6,E6,G6,M6)</f>
        <v>4000</v>
      </c>
      <c r="R6" s="325">
        <f t="shared" ref="R6:R12" si="3">(N6/L6)*100</f>
        <v>90.923191557305998</v>
      </c>
      <c r="S6" s="325">
        <f t="shared" ref="S6:S12" si="4">SUM(D6,G6,I6,O6)</f>
        <v>4000</v>
      </c>
    </row>
    <row r="7" spans="1:19" ht="20.100000000000001" customHeight="1">
      <c r="A7" s="313" t="s">
        <v>356</v>
      </c>
      <c r="B7" s="313"/>
      <c r="C7" s="313"/>
      <c r="D7" s="313"/>
      <c r="E7" s="313"/>
      <c r="F7" s="313"/>
      <c r="G7" s="17" t="s">
        <v>357</v>
      </c>
      <c r="H7" s="316"/>
      <c r="I7" s="316"/>
      <c r="J7" s="307"/>
      <c r="K7" s="307"/>
      <c r="L7" s="315"/>
      <c r="M7" s="315"/>
      <c r="N7" s="307"/>
      <c r="O7" s="307"/>
      <c r="P7" s="324">
        <f t="shared" si="1"/>
        <v>0</v>
      </c>
      <c r="Q7" s="324">
        <f t="shared" si="2"/>
        <v>0</v>
      </c>
      <c r="R7" s="314"/>
      <c r="S7" s="314"/>
    </row>
    <row r="8" spans="1:19" ht="20.100000000000001" customHeight="1">
      <c r="A8" s="313" t="s">
        <v>358</v>
      </c>
      <c r="B8" s="313"/>
      <c r="C8" s="313"/>
      <c r="D8" s="313"/>
      <c r="E8" s="313"/>
      <c r="F8" s="313"/>
      <c r="G8" s="5">
        <v>4020</v>
      </c>
      <c r="H8" s="316">
        <v>41611</v>
      </c>
      <c r="I8" s="316"/>
      <c r="J8" s="307">
        <f>N8</f>
        <v>42847</v>
      </c>
      <c r="K8" s="307"/>
      <c r="L8" s="315">
        <v>42451</v>
      </c>
      <c r="M8" s="315"/>
      <c r="N8" s="307">
        <f>'VI-VII джер.кап.інв.'!AA11</f>
        <v>42847</v>
      </c>
      <c r="O8" s="307"/>
      <c r="P8" s="324">
        <f t="shared" si="1"/>
        <v>396</v>
      </c>
      <c r="Q8" s="324">
        <f t="shared" si="2"/>
        <v>4020</v>
      </c>
      <c r="R8" s="314">
        <f t="shared" si="3"/>
        <v>100.9328402157782</v>
      </c>
      <c r="S8" s="314">
        <f t="shared" si="4"/>
        <v>4020</v>
      </c>
    </row>
    <row r="9" spans="1:19" ht="19.5" customHeight="1">
      <c r="A9" s="313" t="s">
        <v>359</v>
      </c>
      <c r="B9" s="313"/>
      <c r="C9" s="313"/>
      <c r="D9" s="313"/>
      <c r="E9" s="313"/>
      <c r="F9" s="313"/>
      <c r="G9" s="17">
        <v>4030</v>
      </c>
      <c r="H9" s="316">
        <v>1806</v>
      </c>
      <c r="I9" s="316"/>
      <c r="J9" s="307">
        <f>N9</f>
        <v>4369</v>
      </c>
      <c r="K9" s="307"/>
      <c r="L9" s="307">
        <v>4490</v>
      </c>
      <c r="M9" s="307"/>
      <c r="N9" s="307">
        <f>'VI-VII джер.кап.інв.'!AA12</f>
        <v>4369</v>
      </c>
      <c r="O9" s="307"/>
      <c r="P9" s="324">
        <f t="shared" si="1"/>
        <v>-121</v>
      </c>
      <c r="Q9" s="324">
        <f t="shared" si="2"/>
        <v>4030</v>
      </c>
      <c r="R9" s="314">
        <f t="shared" si="3"/>
        <v>97.305122494432069</v>
      </c>
      <c r="S9" s="314">
        <f t="shared" si="4"/>
        <v>4030</v>
      </c>
    </row>
    <row r="10" spans="1:19" ht="20.100000000000001" customHeight="1">
      <c r="A10" s="313" t="s">
        <v>360</v>
      </c>
      <c r="B10" s="313"/>
      <c r="C10" s="313"/>
      <c r="D10" s="313"/>
      <c r="E10" s="313"/>
      <c r="F10" s="313"/>
      <c r="G10" s="5">
        <v>4040</v>
      </c>
      <c r="H10" s="316"/>
      <c r="I10" s="316"/>
      <c r="J10" s="307">
        <f>N10</f>
        <v>0</v>
      </c>
      <c r="K10" s="307"/>
      <c r="L10" s="315"/>
      <c r="M10" s="315"/>
      <c r="N10" s="307">
        <f>'VI-VII джер.кап.інв.'!AA13</f>
        <v>0</v>
      </c>
      <c r="O10" s="307"/>
      <c r="P10" s="324">
        <f t="shared" si="1"/>
        <v>0</v>
      </c>
      <c r="Q10" s="324">
        <f t="shared" si="2"/>
        <v>4040</v>
      </c>
      <c r="R10" s="314"/>
      <c r="S10" s="314"/>
    </row>
    <row r="11" spans="1:19" ht="21" customHeight="1">
      <c r="A11" s="313" t="s">
        <v>361</v>
      </c>
      <c r="B11" s="313"/>
      <c r="C11" s="313"/>
      <c r="D11" s="313"/>
      <c r="E11" s="313"/>
      <c r="F11" s="313"/>
      <c r="G11" s="17">
        <v>4050</v>
      </c>
      <c r="H11" s="316"/>
      <c r="I11" s="316"/>
      <c r="J11" s="307"/>
      <c r="K11" s="307"/>
      <c r="L11" s="315"/>
      <c r="M11" s="315"/>
      <c r="N11" s="307"/>
      <c r="O11" s="307"/>
      <c r="P11" s="324">
        <f t="shared" si="1"/>
        <v>0</v>
      </c>
      <c r="Q11" s="324">
        <f t="shared" si="2"/>
        <v>4050</v>
      </c>
      <c r="R11" s="314"/>
      <c r="S11" s="314"/>
    </row>
    <row r="12" spans="1:19">
      <c r="A12" s="264" t="s">
        <v>362</v>
      </c>
      <c r="B12" s="326"/>
      <c r="C12" s="326"/>
      <c r="D12" s="326"/>
      <c r="E12" s="326"/>
      <c r="F12" s="265"/>
      <c r="G12" s="17">
        <v>4060</v>
      </c>
      <c r="H12" s="316">
        <v>7172</v>
      </c>
      <c r="I12" s="316"/>
      <c r="J12" s="307">
        <f>N12</f>
        <v>12576</v>
      </c>
      <c r="K12" s="307"/>
      <c r="L12" s="315">
        <v>18820</v>
      </c>
      <c r="M12" s="315"/>
      <c r="N12" s="307">
        <v>12576</v>
      </c>
      <c r="O12" s="307"/>
      <c r="P12" s="324">
        <f t="shared" si="1"/>
        <v>-6244</v>
      </c>
      <c r="Q12" s="324">
        <f t="shared" si="2"/>
        <v>4060</v>
      </c>
      <c r="R12" s="314">
        <f t="shared" si="3"/>
        <v>66.822529224229541</v>
      </c>
      <c r="S12" s="314">
        <f t="shared" si="4"/>
        <v>4060</v>
      </c>
    </row>
    <row r="13" spans="1:19">
      <c r="B13" s="2"/>
      <c r="C13" s="2"/>
      <c r="D13" s="2"/>
      <c r="E13" s="2"/>
      <c r="F13" s="2"/>
      <c r="G13" s="2"/>
      <c r="H13" s="2"/>
    </row>
    <row r="14" spans="1:19">
      <c r="B14" s="2"/>
      <c r="C14" s="2"/>
      <c r="D14" s="2"/>
      <c r="E14" s="2"/>
      <c r="F14" s="2"/>
      <c r="G14" s="2"/>
      <c r="H14" s="2"/>
    </row>
    <row r="15" spans="1:19" ht="18.75" customHeight="1">
      <c r="A15" s="328" t="s">
        <v>448</v>
      </c>
      <c r="B15" s="328"/>
      <c r="C15" s="252" t="s">
        <v>151</v>
      </c>
      <c r="D15" s="252"/>
      <c r="E15" s="252"/>
      <c r="F15" s="252"/>
      <c r="G15" s="252"/>
      <c r="H15" s="252"/>
      <c r="I15" s="252"/>
      <c r="J15" s="208"/>
      <c r="K15" s="242" t="s">
        <v>419</v>
      </c>
      <c r="L15" s="242"/>
      <c r="M15" s="242"/>
    </row>
    <row r="16" spans="1:19">
      <c r="A16" s="11" t="s">
        <v>363</v>
      </c>
      <c r="B16" s="11"/>
      <c r="C16" s="242" t="s">
        <v>364</v>
      </c>
      <c r="D16" s="242"/>
      <c r="E16" s="242"/>
      <c r="F16" s="242"/>
      <c r="G16" s="242"/>
      <c r="H16" s="242"/>
      <c r="I16" s="242"/>
      <c r="J16" s="11"/>
      <c r="K16" s="242" t="s">
        <v>152</v>
      </c>
      <c r="L16" s="242"/>
      <c r="M16" s="242"/>
    </row>
    <row r="17" spans="1:19">
      <c r="B17" s="2"/>
      <c r="C17" s="2"/>
      <c r="D17" s="2"/>
      <c r="E17" s="2"/>
      <c r="F17" s="2"/>
      <c r="G17" s="2"/>
      <c r="H17" s="2"/>
    </row>
    <row r="18" spans="1:19">
      <c r="B18" s="2"/>
      <c r="C18" s="2"/>
      <c r="D18" s="2"/>
      <c r="E18" s="2"/>
      <c r="F18" s="2"/>
      <c r="G18" s="2"/>
      <c r="H18" s="2"/>
    </row>
    <row r="19" spans="1:19">
      <c r="B19" s="2"/>
      <c r="C19" s="2"/>
      <c r="D19" s="2"/>
      <c r="E19" s="2"/>
      <c r="F19" s="2"/>
      <c r="G19" s="2"/>
      <c r="H19" s="2"/>
    </row>
    <row r="20" spans="1:19">
      <c r="B20" s="2"/>
      <c r="C20" s="2"/>
      <c r="D20" s="2"/>
      <c r="E20" s="2"/>
      <c r="F20" s="2"/>
      <c r="G20" s="2"/>
      <c r="H20" s="2"/>
    </row>
    <row r="21" spans="1:19">
      <c r="B21" s="2"/>
      <c r="C21" s="2"/>
      <c r="D21" s="2"/>
      <c r="E21" s="2"/>
      <c r="F21" s="2"/>
      <c r="G21" s="2"/>
      <c r="H21" s="2"/>
    </row>
    <row r="22" spans="1:19" ht="19.5" customHeight="1">
      <c r="A22" s="3"/>
      <c r="B22" s="2"/>
      <c r="C22" s="2"/>
      <c r="D22" s="2"/>
      <c r="E22" s="2"/>
      <c r="F22" s="2"/>
      <c r="G22" s="2"/>
      <c r="H22" s="2"/>
    </row>
    <row r="23" spans="1:19">
      <c r="A23" s="323" t="s">
        <v>365</v>
      </c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</row>
    <row r="24" spans="1:19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</row>
    <row r="25" spans="1:19">
      <c r="A25" s="15"/>
    </row>
    <row r="26" spans="1:19" ht="56.25" customHeight="1">
      <c r="A26" s="317" t="s">
        <v>366</v>
      </c>
      <c r="B26" s="243" t="s">
        <v>367</v>
      </c>
      <c r="C26" s="244"/>
      <c r="D26" s="245"/>
      <c r="E26" s="277" t="s">
        <v>368</v>
      </c>
      <c r="F26" s="277"/>
      <c r="G26" s="290" t="s">
        <v>369</v>
      </c>
      <c r="H26" s="290"/>
      <c r="I26" s="290"/>
      <c r="J26" s="290"/>
      <c r="K26" s="290"/>
      <c r="L26" s="290"/>
      <c r="M26" s="290"/>
      <c r="N26" s="290"/>
      <c r="O26" s="290"/>
      <c r="P26" s="290"/>
      <c r="Q26" s="322" t="s">
        <v>370</v>
      </c>
      <c r="R26" s="322"/>
      <c r="S26" s="322"/>
    </row>
    <row r="27" spans="1:19" ht="67.5" customHeight="1">
      <c r="A27" s="318"/>
      <c r="B27" s="320" t="s">
        <v>172</v>
      </c>
      <c r="C27" s="261" t="s">
        <v>371</v>
      </c>
      <c r="D27" s="263"/>
      <c r="E27" s="277" t="s">
        <v>372</v>
      </c>
      <c r="F27" s="277" t="s">
        <v>34</v>
      </c>
      <c r="G27" s="277" t="s">
        <v>373</v>
      </c>
      <c r="H27" s="277"/>
      <c r="I27" s="277" t="s">
        <v>374</v>
      </c>
      <c r="J27" s="277"/>
      <c r="K27" s="277" t="s">
        <v>375</v>
      </c>
      <c r="L27" s="277"/>
      <c r="M27" s="277" t="s">
        <v>376</v>
      </c>
      <c r="N27" s="277"/>
      <c r="O27" s="277" t="s">
        <v>377</v>
      </c>
      <c r="P27" s="277"/>
      <c r="Q27" s="320" t="s">
        <v>172</v>
      </c>
      <c r="R27" s="261" t="s">
        <v>371</v>
      </c>
      <c r="S27" s="263"/>
    </row>
    <row r="28" spans="1:19" ht="67.5" customHeight="1">
      <c r="A28" s="319"/>
      <c r="B28" s="321"/>
      <c r="C28" s="146" t="s">
        <v>373</v>
      </c>
      <c r="D28" s="146" t="s">
        <v>378</v>
      </c>
      <c r="E28" s="277"/>
      <c r="F28" s="277"/>
      <c r="G28" s="17" t="s">
        <v>372</v>
      </c>
      <c r="H28" s="17" t="s">
        <v>34</v>
      </c>
      <c r="I28" s="17" t="s">
        <v>372</v>
      </c>
      <c r="J28" s="17" t="s">
        <v>34</v>
      </c>
      <c r="K28" s="17" t="s">
        <v>372</v>
      </c>
      <c r="L28" s="17" t="s">
        <v>34</v>
      </c>
      <c r="M28" s="17" t="s">
        <v>372</v>
      </c>
      <c r="N28" s="17" t="s">
        <v>34</v>
      </c>
      <c r="O28" s="17" t="s">
        <v>372</v>
      </c>
      <c r="P28" s="17" t="s">
        <v>34</v>
      </c>
      <c r="Q28" s="321"/>
      <c r="R28" s="146" t="s">
        <v>373</v>
      </c>
      <c r="S28" s="146" t="s">
        <v>378</v>
      </c>
    </row>
    <row r="29" spans="1:19" ht="37.5">
      <c r="A29" s="7" t="s">
        <v>379</v>
      </c>
      <c r="B29" s="154">
        <f>SUM(C29,D29)</f>
        <v>0</v>
      </c>
      <c r="C29" s="210"/>
      <c r="D29" s="210"/>
      <c r="E29" s="210"/>
      <c r="F29" s="210"/>
      <c r="G29" s="22" t="s">
        <v>182</v>
      </c>
      <c r="H29" s="22" t="s">
        <v>182</v>
      </c>
      <c r="I29" s="211"/>
      <c r="J29" s="211"/>
      <c r="K29" s="22" t="s">
        <v>182</v>
      </c>
      <c r="L29" s="22" t="s">
        <v>182</v>
      </c>
      <c r="M29" s="211"/>
      <c r="N29" s="211"/>
      <c r="O29" s="211"/>
      <c r="P29" s="211"/>
      <c r="Q29" s="154">
        <f>SUM(R29,S29)</f>
        <v>0</v>
      </c>
      <c r="R29" s="154">
        <f>SUM(C29,F29,H29,N29)</f>
        <v>0</v>
      </c>
      <c r="S29" s="154">
        <f>SUM(D29,J29,L29,P29)</f>
        <v>0</v>
      </c>
    </row>
    <row r="30" spans="1:19">
      <c r="A30" s="7"/>
      <c r="B30" s="193">
        <f t="shared" ref="B30:B37" si="5">SUM(C30,D30)</f>
        <v>0</v>
      </c>
      <c r="C30" s="210"/>
      <c r="D30" s="210"/>
      <c r="E30" s="210"/>
      <c r="F30" s="210"/>
      <c r="G30" s="22" t="s">
        <v>182</v>
      </c>
      <c r="H30" s="22" t="s">
        <v>182</v>
      </c>
      <c r="I30" s="211"/>
      <c r="J30" s="211"/>
      <c r="K30" s="22" t="s">
        <v>182</v>
      </c>
      <c r="L30" s="22" t="s">
        <v>182</v>
      </c>
      <c r="M30" s="211"/>
      <c r="N30" s="211"/>
      <c r="O30" s="211"/>
      <c r="P30" s="211"/>
      <c r="Q30" s="193">
        <f t="shared" ref="Q30:Q37" si="6">SUM(R30,S30)</f>
        <v>0</v>
      </c>
      <c r="R30" s="193">
        <f t="shared" ref="R30:R36" si="7">SUM(C30,F30,H30,N30)</f>
        <v>0</v>
      </c>
      <c r="S30" s="193">
        <f t="shared" ref="S30:S36" si="8">SUM(D30,J30,L30,P30)</f>
        <v>0</v>
      </c>
    </row>
    <row r="31" spans="1:19">
      <c r="A31" s="7"/>
      <c r="B31" s="193">
        <f t="shared" si="5"/>
        <v>0</v>
      </c>
      <c r="C31" s="210"/>
      <c r="D31" s="210"/>
      <c r="E31" s="210"/>
      <c r="F31" s="210"/>
      <c r="G31" s="22" t="s">
        <v>182</v>
      </c>
      <c r="H31" s="22" t="s">
        <v>182</v>
      </c>
      <c r="I31" s="211"/>
      <c r="J31" s="211"/>
      <c r="K31" s="22" t="s">
        <v>182</v>
      </c>
      <c r="L31" s="22" t="s">
        <v>182</v>
      </c>
      <c r="M31" s="211"/>
      <c r="N31" s="211"/>
      <c r="O31" s="211"/>
      <c r="P31" s="211"/>
      <c r="Q31" s="193">
        <f t="shared" si="6"/>
        <v>0</v>
      </c>
      <c r="R31" s="193">
        <f>SUM(C31,F31,H31,N31)</f>
        <v>0</v>
      </c>
      <c r="S31" s="193">
        <f>SUM(D31,J31,L31,P31)</f>
        <v>0</v>
      </c>
    </row>
    <row r="32" spans="1:19" ht="37.5">
      <c r="A32" s="7" t="s">
        <v>380</v>
      </c>
      <c r="B32" s="154">
        <f t="shared" si="5"/>
        <v>0</v>
      </c>
      <c r="C32" s="210"/>
      <c r="D32" s="210"/>
      <c r="E32" s="210"/>
      <c r="F32" s="210"/>
      <c r="G32" s="22" t="s">
        <v>182</v>
      </c>
      <c r="H32" s="22" t="s">
        <v>182</v>
      </c>
      <c r="I32" s="211"/>
      <c r="J32" s="211"/>
      <c r="K32" s="22" t="s">
        <v>182</v>
      </c>
      <c r="L32" s="22" t="s">
        <v>182</v>
      </c>
      <c r="M32" s="211"/>
      <c r="N32" s="211"/>
      <c r="O32" s="211"/>
      <c r="P32" s="211"/>
      <c r="Q32" s="154">
        <f t="shared" si="6"/>
        <v>0</v>
      </c>
      <c r="R32" s="154">
        <f t="shared" si="7"/>
        <v>0</v>
      </c>
      <c r="S32" s="154">
        <f t="shared" si="8"/>
        <v>0</v>
      </c>
    </row>
    <row r="33" spans="1:19">
      <c r="A33" s="7"/>
      <c r="B33" s="193">
        <f t="shared" si="5"/>
        <v>0</v>
      </c>
      <c r="C33" s="210"/>
      <c r="D33" s="210"/>
      <c r="E33" s="210"/>
      <c r="F33" s="210"/>
      <c r="G33" s="22" t="s">
        <v>182</v>
      </c>
      <c r="H33" s="22" t="s">
        <v>182</v>
      </c>
      <c r="I33" s="211"/>
      <c r="J33" s="211"/>
      <c r="K33" s="22" t="s">
        <v>182</v>
      </c>
      <c r="L33" s="22" t="s">
        <v>182</v>
      </c>
      <c r="M33" s="211"/>
      <c r="N33" s="211"/>
      <c r="O33" s="211"/>
      <c r="P33" s="211"/>
      <c r="Q33" s="193">
        <f t="shared" si="6"/>
        <v>0</v>
      </c>
      <c r="R33" s="193">
        <f t="shared" si="7"/>
        <v>0</v>
      </c>
      <c r="S33" s="193">
        <f t="shared" si="8"/>
        <v>0</v>
      </c>
    </row>
    <row r="34" spans="1:19">
      <c r="A34" s="7"/>
      <c r="B34" s="193">
        <f t="shared" si="5"/>
        <v>0</v>
      </c>
      <c r="C34" s="210"/>
      <c r="D34" s="210"/>
      <c r="E34" s="210"/>
      <c r="F34" s="210"/>
      <c r="G34" s="22" t="s">
        <v>182</v>
      </c>
      <c r="H34" s="22" t="s">
        <v>182</v>
      </c>
      <c r="I34" s="211"/>
      <c r="J34" s="211"/>
      <c r="K34" s="22" t="s">
        <v>182</v>
      </c>
      <c r="L34" s="22" t="s">
        <v>182</v>
      </c>
      <c r="M34" s="211"/>
      <c r="N34" s="211"/>
      <c r="O34" s="211"/>
      <c r="P34" s="211"/>
      <c r="Q34" s="193">
        <f t="shared" si="6"/>
        <v>0</v>
      </c>
      <c r="R34" s="193">
        <f>SUM(C34,F34,H34,N34)</f>
        <v>0</v>
      </c>
      <c r="S34" s="193">
        <f>SUM(D34,J34,L34,P34)</f>
        <v>0</v>
      </c>
    </row>
    <row r="35" spans="1:19" ht="37.5">
      <c r="A35" s="7" t="s">
        <v>381</v>
      </c>
      <c r="B35" s="154">
        <f t="shared" si="5"/>
        <v>0</v>
      </c>
      <c r="C35" s="210"/>
      <c r="D35" s="210"/>
      <c r="E35" s="210"/>
      <c r="F35" s="210"/>
      <c r="G35" s="22" t="s">
        <v>182</v>
      </c>
      <c r="H35" s="22" t="s">
        <v>182</v>
      </c>
      <c r="I35" s="211"/>
      <c r="J35" s="211"/>
      <c r="K35" s="22" t="s">
        <v>182</v>
      </c>
      <c r="L35" s="22" t="s">
        <v>182</v>
      </c>
      <c r="M35" s="211"/>
      <c r="N35" s="211"/>
      <c r="O35" s="211"/>
      <c r="P35" s="211"/>
      <c r="Q35" s="154">
        <f t="shared" si="6"/>
        <v>0</v>
      </c>
      <c r="R35" s="154">
        <f t="shared" si="7"/>
        <v>0</v>
      </c>
      <c r="S35" s="154">
        <f t="shared" si="8"/>
        <v>0</v>
      </c>
    </row>
    <row r="36" spans="1:19">
      <c r="A36" s="7"/>
      <c r="B36" s="193">
        <f t="shared" si="5"/>
        <v>0</v>
      </c>
      <c r="C36" s="210"/>
      <c r="D36" s="210"/>
      <c r="E36" s="210"/>
      <c r="F36" s="210"/>
      <c r="G36" s="22" t="s">
        <v>182</v>
      </c>
      <c r="H36" s="22" t="s">
        <v>182</v>
      </c>
      <c r="I36" s="211"/>
      <c r="J36" s="211"/>
      <c r="K36" s="22" t="s">
        <v>182</v>
      </c>
      <c r="L36" s="22" t="s">
        <v>182</v>
      </c>
      <c r="M36" s="211"/>
      <c r="N36" s="211"/>
      <c r="O36" s="211"/>
      <c r="P36" s="211"/>
      <c r="Q36" s="193">
        <f t="shared" si="6"/>
        <v>0</v>
      </c>
      <c r="R36" s="193">
        <f t="shared" si="7"/>
        <v>0</v>
      </c>
      <c r="S36" s="193">
        <f t="shared" si="8"/>
        <v>0</v>
      </c>
    </row>
    <row r="37" spans="1:19">
      <c r="A37" s="7"/>
      <c r="B37" s="193">
        <f t="shared" si="5"/>
        <v>0</v>
      </c>
      <c r="C37" s="210"/>
      <c r="D37" s="210"/>
      <c r="E37" s="210"/>
      <c r="F37" s="210"/>
      <c r="G37" s="22" t="s">
        <v>182</v>
      </c>
      <c r="H37" s="22" t="s">
        <v>182</v>
      </c>
      <c r="I37" s="211"/>
      <c r="J37" s="211"/>
      <c r="K37" s="22" t="s">
        <v>182</v>
      </c>
      <c r="L37" s="22" t="s">
        <v>182</v>
      </c>
      <c r="M37" s="211"/>
      <c r="N37" s="211"/>
      <c r="O37" s="211"/>
      <c r="P37" s="211"/>
      <c r="Q37" s="193">
        <f t="shared" si="6"/>
        <v>0</v>
      </c>
      <c r="R37" s="193">
        <f>SUM(C37,F37,H37,N37)</f>
        <v>0</v>
      </c>
      <c r="S37" s="193">
        <f>SUM(D37,J37,L37,P37)</f>
        <v>0</v>
      </c>
    </row>
    <row r="38" spans="1:19">
      <c r="A38" s="7" t="s">
        <v>172</v>
      </c>
      <c r="B38" s="154">
        <f>SUM(B29,B32,B35)</f>
        <v>0</v>
      </c>
      <c r="C38" s="154">
        <f t="shared" ref="C38:S38" si="9">SUM(C29,C32,C35)</f>
        <v>0</v>
      </c>
      <c r="D38" s="154">
        <f t="shared" si="9"/>
        <v>0</v>
      </c>
      <c r="E38" s="154">
        <f t="shared" si="9"/>
        <v>0</v>
      </c>
      <c r="F38" s="154">
        <f t="shared" si="9"/>
        <v>0</v>
      </c>
      <c r="G38" s="154">
        <f t="shared" si="9"/>
        <v>0</v>
      </c>
      <c r="H38" s="154">
        <f t="shared" si="9"/>
        <v>0</v>
      </c>
      <c r="I38" s="154">
        <f t="shared" si="9"/>
        <v>0</v>
      </c>
      <c r="J38" s="154">
        <f t="shared" si="9"/>
        <v>0</v>
      </c>
      <c r="K38" s="154">
        <f t="shared" si="9"/>
        <v>0</v>
      </c>
      <c r="L38" s="154">
        <f t="shared" si="9"/>
        <v>0</v>
      </c>
      <c r="M38" s="154">
        <f t="shared" si="9"/>
        <v>0</v>
      </c>
      <c r="N38" s="154">
        <f t="shared" si="9"/>
        <v>0</v>
      </c>
      <c r="O38" s="154">
        <f t="shared" si="9"/>
        <v>0</v>
      </c>
      <c r="P38" s="154">
        <f t="shared" si="9"/>
        <v>0</v>
      </c>
      <c r="Q38" s="154">
        <f t="shared" si="9"/>
        <v>0</v>
      </c>
      <c r="R38" s="154">
        <f t="shared" si="9"/>
        <v>0</v>
      </c>
      <c r="S38" s="154">
        <f t="shared" si="9"/>
        <v>0</v>
      </c>
    </row>
    <row r="39" spans="1:19">
      <c r="A39" s="15"/>
    </row>
    <row r="40" spans="1:19">
      <c r="A40" s="15"/>
    </row>
    <row r="41" spans="1:19">
      <c r="A41" s="328" t="s">
        <v>431</v>
      </c>
      <c r="B41" s="328"/>
      <c r="C41" s="252" t="s">
        <v>151</v>
      </c>
      <c r="D41" s="252"/>
      <c r="E41" s="252"/>
      <c r="F41" s="252"/>
      <c r="G41" s="252"/>
      <c r="H41" s="252"/>
      <c r="I41" s="252"/>
      <c r="J41" s="208"/>
      <c r="K41" s="242" t="s">
        <v>419</v>
      </c>
      <c r="L41" s="242"/>
      <c r="M41" s="242"/>
    </row>
    <row r="42" spans="1:19">
      <c r="A42" s="11" t="s">
        <v>363</v>
      </c>
      <c r="B42" s="11"/>
      <c r="C42" s="242" t="s">
        <v>364</v>
      </c>
      <c r="D42" s="242"/>
      <c r="E42" s="242"/>
      <c r="F42" s="242"/>
      <c r="G42" s="242"/>
      <c r="H42" s="242"/>
      <c r="I42" s="242"/>
      <c r="J42" s="11"/>
      <c r="K42" s="242" t="s">
        <v>152</v>
      </c>
      <c r="L42" s="242"/>
      <c r="M42" s="242"/>
    </row>
    <row r="43" spans="1:19">
      <c r="A43" s="15"/>
    </row>
    <row r="44" spans="1:19">
      <c r="A44" s="15"/>
    </row>
    <row r="45" spans="1:19">
      <c r="A45" s="15"/>
    </row>
    <row r="46" spans="1:19">
      <c r="A46" s="15"/>
    </row>
    <row r="47" spans="1:19">
      <c r="A47" s="15"/>
    </row>
    <row r="48" spans="1:19">
      <c r="A48" s="15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  <row r="57" spans="1:1">
      <c r="A57" s="15"/>
    </row>
    <row r="58" spans="1:1">
      <c r="A58" s="15"/>
    </row>
    <row r="59" spans="1:1">
      <c r="A59" s="15"/>
    </row>
    <row r="60" spans="1:1">
      <c r="A60" s="15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</sheetData>
  <mergeCells count="94">
    <mergeCell ref="C42:I42"/>
    <mergeCell ref="K42:M42"/>
    <mergeCell ref="A41:B41"/>
    <mergeCell ref="C41:I41"/>
    <mergeCell ref="K41:M41"/>
    <mergeCell ref="A15:B15"/>
    <mergeCell ref="C15:I15"/>
    <mergeCell ref="K15:M15"/>
    <mergeCell ref="C16:I16"/>
    <mergeCell ref="K16:M16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A26:A28"/>
    <mergeCell ref="B26:D26"/>
    <mergeCell ref="B27:B28"/>
    <mergeCell ref="C27:D27"/>
    <mergeCell ref="E26:F26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3Таблиця 4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AF55"/>
  <sheetViews>
    <sheetView view="pageBreakPreview" zoomScale="46" zoomScaleNormal="54" zoomScaleSheetLayoutView="46" workbookViewId="0">
      <selection activeCell="P26" sqref="P26:S33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12" width="15.140625" style="2" customWidth="1"/>
    <col min="13" max="13" width="21.28515625" style="2" customWidth="1"/>
    <col min="14" max="16" width="15.140625" style="2" customWidth="1"/>
    <col min="17" max="17" width="23.85546875" style="2" customWidth="1"/>
    <col min="18" max="20" width="15.140625" style="2" customWidth="1"/>
    <col min="21" max="21" width="18.85546875" style="2" customWidth="1"/>
    <col min="22" max="29" width="15.140625" style="2" customWidth="1"/>
    <col min="30" max="16384" width="9.140625" style="2"/>
  </cols>
  <sheetData>
    <row r="1" spans="1:2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10"/>
      <c r="P1" s="10"/>
      <c r="Q1" s="10"/>
      <c r="R1" s="10"/>
      <c r="S1" s="10"/>
      <c r="AC1" s="10"/>
    </row>
    <row r="2" spans="1:29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10"/>
      <c r="P2" s="10"/>
      <c r="Q2" s="10"/>
      <c r="R2" s="10"/>
      <c r="S2" s="10"/>
      <c r="AC2" s="10"/>
    </row>
    <row r="3" spans="1:29" s="13" customFormat="1" ht="18.75" customHeight="1">
      <c r="C3" s="13" t="s">
        <v>382</v>
      </c>
    </row>
    <row r="4" spans="1:29" s="13" customFormat="1" ht="18.75" customHeight="1"/>
    <row r="5" spans="1:29">
      <c r="A5" s="187"/>
      <c r="B5" s="187"/>
      <c r="C5" s="187"/>
      <c r="D5" s="187"/>
      <c r="E5" s="187"/>
      <c r="F5" s="187"/>
      <c r="G5" s="187"/>
      <c r="H5" s="187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7"/>
      <c r="W5" s="351"/>
      <c r="X5" s="351"/>
      <c r="Y5" s="351"/>
      <c r="AA5" s="361" t="s">
        <v>383</v>
      </c>
      <c r="AB5" s="361"/>
      <c r="AC5" s="361"/>
    </row>
    <row r="6" spans="1:29" ht="24.95" customHeight="1">
      <c r="A6" s="352" t="s">
        <v>384</v>
      </c>
      <c r="B6" s="355" t="s">
        <v>385</v>
      </c>
      <c r="C6" s="356"/>
      <c r="D6" s="356"/>
      <c r="E6" s="356"/>
      <c r="F6" s="356"/>
      <c r="G6" s="356"/>
      <c r="H6" s="356"/>
      <c r="I6" s="356"/>
      <c r="J6" s="346" t="s">
        <v>386</v>
      </c>
      <c r="K6" s="347"/>
      <c r="L6" s="347"/>
      <c r="M6" s="348"/>
      <c r="N6" s="346" t="s">
        <v>387</v>
      </c>
      <c r="O6" s="347"/>
      <c r="P6" s="347"/>
      <c r="Q6" s="348"/>
      <c r="R6" s="346" t="s">
        <v>388</v>
      </c>
      <c r="S6" s="347"/>
      <c r="T6" s="347"/>
      <c r="U6" s="348"/>
      <c r="V6" s="346" t="s">
        <v>389</v>
      </c>
      <c r="W6" s="347"/>
      <c r="X6" s="347"/>
      <c r="Y6" s="348"/>
      <c r="Z6" s="346" t="s">
        <v>172</v>
      </c>
      <c r="AA6" s="347"/>
      <c r="AB6" s="347"/>
      <c r="AC6" s="348"/>
    </row>
    <row r="7" spans="1:29" ht="24.95" customHeight="1">
      <c r="A7" s="353"/>
      <c r="B7" s="357"/>
      <c r="C7" s="358"/>
      <c r="D7" s="358"/>
      <c r="E7" s="358"/>
      <c r="F7" s="358"/>
      <c r="G7" s="358"/>
      <c r="H7" s="358"/>
      <c r="I7" s="358"/>
      <c r="J7" s="349" t="s">
        <v>372</v>
      </c>
      <c r="K7" s="349" t="s">
        <v>34</v>
      </c>
      <c r="L7" s="349" t="s">
        <v>35</v>
      </c>
      <c r="M7" s="349" t="s">
        <v>36</v>
      </c>
      <c r="N7" s="349" t="s">
        <v>372</v>
      </c>
      <c r="O7" s="349" t="s">
        <v>34</v>
      </c>
      <c r="P7" s="349" t="s">
        <v>35</v>
      </c>
      <c r="Q7" s="349" t="s">
        <v>36</v>
      </c>
      <c r="R7" s="349" t="s">
        <v>372</v>
      </c>
      <c r="S7" s="349" t="s">
        <v>34</v>
      </c>
      <c r="T7" s="349" t="s">
        <v>35</v>
      </c>
      <c r="U7" s="349" t="s">
        <v>36</v>
      </c>
      <c r="V7" s="349" t="s">
        <v>372</v>
      </c>
      <c r="W7" s="349" t="s">
        <v>34</v>
      </c>
      <c r="X7" s="349" t="s">
        <v>35</v>
      </c>
      <c r="Y7" s="349" t="s">
        <v>36</v>
      </c>
      <c r="Z7" s="349" t="s">
        <v>372</v>
      </c>
      <c r="AA7" s="349" t="s">
        <v>34</v>
      </c>
      <c r="AB7" s="349" t="s">
        <v>35</v>
      </c>
      <c r="AC7" s="349" t="s">
        <v>36</v>
      </c>
    </row>
    <row r="8" spans="1:29" ht="24.95" customHeight="1">
      <c r="A8" s="354"/>
      <c r="B8" s="359"/>
      <c r="C8" s="360"/>
      <c r="D8" s="360"/>
      <c r="E8" s="360"/>
      <c r="F8" s="360"/>
      <c r="G8" s="360"/>
      <c r="H8" s="360"/>
      <c r="I8" s="36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</row>
    <row r="9" spans="1:29" ht="18.75" customHeight="1">
      <c r="A9" s="190">
        <v>1</v>
      </c>
      <c r="B9" s="362">
        <v>2</v>
      </c>
      <c r="C9" s="362"/>
      <c r="D9" s="362"/>
      <c r="E9" s="362"/>
      <c r="F9" s="362"/>
      <c r="G9" s="362"/>
      <c r="H9" s="362"/>
      <c r="I9" s="362"/>
      <c r="J9" s="191">
        <v>3</v>
      </c>
      <c r="K9" s="191">
        <v>4</v>
      </c>
      <c r="L9" s="191">
        <v>5</v>
      </c>
      <c r="M9" s="191">
        <v>6</v>
      </c>
      <c r="N9" s="191">
        <v>7</v>
      </c>
      <c r="O9" s="191">
        <v>8</v>
      </c>
      <c r="P9" s="191">
        <v>9</v>
      </c>
      <c r="Q9" s="191">
        <v>10</v>
      </c>
      <c r="R9" s="191">
        <v>11</v>
      </c>
      <c r="S9" s="191">
        <v>12</v>
      </c>
      <c r="T9" s="191">
        <v>13</v>
      </c>
      <c r="U9" s="191">
        <v>14</v>
      </c>
      <c r="V9" s="191">
        <v>15</v>
      </c>
      <c r="W9" s="191">
        <v>16</v>
      </c>
      <c r="X9" s="191">
        <v>17</v>
      </c>
      <c r="Y9" s="191">
        <v>18</v>
      </c>
      <c r="Z9" s="191">
        <v>19</v>
      </c>
      <c r="AA9" s="191">
        <v>20</v>
      </c>
      <c r="AB9" s="191">
        <v>21</v>
      </c>
      <c r="AC9" s="191">
        <v>22</v>
      </c>
    </row>
    <row r="10" spans="1:29" ht="20.100000000000001" customHeight="1">
      <c r="A10" s="185"/>
      <c r="B10" s="368" t="s">
        <v>390</v>
      </c>
      <c r="C10" s="368"/>
      <c r="D10" s="368"/>
      <c r="E10" s="368"/>
      <c r="F10" s="368"/>
      <c r="G10" s="368"/>
      <c r="H10" s="368"/>
      <c r="I10" s="368"/>
      <c r="J10" s="23"/>
      <c r="K10" s="23"/>
      <c r="L10" s="23">
        <f t="shared" ref="L10:L15" si="0">K10-J10</f>
        <v>0</v>
      </c>
      <c r="M10" s="192"/>
      <c r="N10" s="23"/>
      <c r="O10" s="23"/>
      <c r="P10" s="23">
        <f t="shared" ref="P10:P15" si="1">O10-N10</f>
        <v>0</v>
      </c>
      <c r="Q10" s="192"/>
      <c r="R10" s="23"/>
      <c r="S10" s="23"/>
      <c r="T10" s="23">
        <f t="shared" ref="T10:T15" si="2">S10-R10</f>
        <v>0</v>
      </c>
      <c r="U10" s="192"/>
      <c r="V10" s="23"/>
      <c r="W10" s="23"/>
      <c r="X10" s="23">
        <f t="shared" ref="X10:X15" si="3">W10-V10</f>
        <v>0</v>
      </c>
      <c r="Y10" s="192"/>
      <c r="Z10" s="154">
        <f t="shared" ref="Z10:AA15" si="4">SUM(J10,N10,R10,V10)</f>
        <v>0</v>
      </c>
      <c r="AA10" s="154">
        <f t="shared" si="4"/>
        <v>0</v>
      </c>
      <c r="AB10" s="23">
        <f t="shared" ref="AB10:AB15" si="5">AA10-Z10</f>
        <v>0</v>
      </c>
      <c r="AC10" s="192"/>
    </row>
    <row r="11" spans="1:29" ht="20.100000000000001" customHeight="1">
      <c r="A11" s="185"/>
      <c r="B11" s="368" t="s">
        <v>391</v>
      </c>
      <c r="C11" s="368"/>
      <c r="D11" s="368"/>
      <c r="E11" s="368"/>
      <c r="F11" s="368"/>
      <c r="G11" s="368"/>
      <c r="H11" s="368"/>
      <c r="I11" s="368"/>
      <c r="J11" s="23"/>
      <c r="K11" s="23"/>
      <c r="L11" s="23">
        <f t="shared" si="0"/>
        <v>0</v>
      </c>
      <c r="M11" s="192"/>
      <c r="N11" s="23">
        <v>23001</v>
      </c>
      <c r="O11" s="23">
        <f>22517+197</f>
        <v>22714</v>
      </c>
      <c r="P11" s="23">
        <f t="shared" si="1"/>
        <v>-287</v>
      </c>
      <c r="Q11" s="192">
        <f t="shared" ref="Q11:Q16" si="6">O11/N11*100</f>
        <v>98.752228163992868</v>
      </c>
      <c r="R11" s="23">
        <v>750</v>
      </c>
      <c r="S11" s="23">
        <v>709</v>
      </c>
      <c r="T11" s="23">
        <f t="shared" si="2"/>
        <v>-41</v>
      </c>
      <c r="U11" s="192">
        <f t="shared" ref="U11:U16" si="7">S11/R11*100</f>
        <v>94.533333333333331</v>
      </c>
      <c r="V11" s="23">
        <v>18700</v>
      </c>
      <c r="W11" s="23">
        <f>19424</f>
        <v>19424</v>
      </c>
      <c r="X11" s="23">
        <f t="shared" si="3"/>
        <v>724</v>
      </c>
      <c r="Y11" s="192">
        <f t="shared" ref="Y11:Y16" si="8">W11/V11*100</f>
        <v>103.8716577540107</v>
      </c>
      <c r="Z11" s="154">
        <f>SUM(J11,N11,R11,V11)</f>
        <v>42451</v>
      </c>
      <c r="AA11" s="154">
        <f>SUM(K11,O11,S11,W11)</f>
        <v>42847</v>
      </c>
      <c r="AB11" s="23">
        <f t="shared" si="5"/>
        <v>396</v>
      </c>
      <c r="AC11" s="192">
        <f t="shared" ref="AC11:AC16" si="9">AA11/Z11*100</f>
        <v>100.9328402157782</v>
      </c>
    </row>
    <row r="12" spans="1:29" ht="20.100000000000001" customHeight="1">
      <c r="A12" s="185"/>
      <c r="B12" s="368" t="s">
        <v>359</v>
      </c>
      <c r="C12" s="368"/>
      <c r="D12" s="368"/>
      <c r="E12" s="368"/>
      <c r="F12" s="368"/>
      <c r="G12" s="368"/>
      <c r="H12" s="368"/>
      <c r="I12" s="368"/>
      <c r="J12" s="23"/>
      <c r="K12" s="23"/>
      <c r="L12" s="23">
        <f t="shared" si="0"/>
        <v>0</v>
      </c>
      <c r="M12" s="192"/>
      <c r="N12" s="23">
        <v>1970</v>
      </c>
      <c r="O12" s="23">
        <f>1285+479</f>
        <v>1764</v>
      </c>
      <c r="P12" s="23">
        <f t="shared" si="1"/>
        <v>-206</v>
      </c>
      <c r="Q12" s="192">
        <f t="shared" si="6"/>
        <v>89.543147208121837</v>
      </c>
      <c r="R12" s="23">
        <v>420</v>
      </c>
      <c r="S12" s="23">
        <v>437</v>
      </c>
      <c r="T12" s="23">
        <f t="shared" si="2"/>
        <v>17</v>
      </c>
      <c r="U12" s="192">
        <f t="shared" si="7"/>
        <v>104.04761904761905</v>
      </c>
      <c r="V12" s="23">
        <v>2100</v>
      </c>
      <c r="W12" s="23">
        <f>2168</f>
        <v>2168</v>
      </c>
      <c r="X12" s="23">
        <f t="shared" si="3"/>
        <v>68</v>
      </c>
      <c r="Y12" s="192">
        <f t="shared" si="8"/>
        <v>103.23809523809524</v>
      </c>
      <c r="Z12" s="154">
        <f t="shared" si="4"/>
        <v>4490</v>
      </c>
      <c r="AA12" s="154">
        <f t="shared" si="4"/>
        <v>4369</v>
      </c>
      <c r="AB12" s="23">
        <f t="shared" si="5"/>
        <v>-121</v>
      </c>
      <c r="AC12" s="192">
        <f t="shared" si="9"/>
        <v>97.305122494432069</v>
      </c>
    </row>
    <row r="13" spans="1:29" ht="42" customHeight="1">
      <c r="A13" s="185"/>
      <c r="B13" s="364" t="s">
        <v>392</v>
      </c>
      <c r="C13" s="365"/>
      <c r="D13" s="365"/>
      <c r="E13" s="365"/>
      <c r="F13" s="365"/>
      <c r="G13" s="365"/>
      <c r="H13" s="365"/>
      <c r="I13" s="365"/>
      <c r="J13" s="23"/>
      <c r="K13" s="23"/>
      <c r="L13" s="23">
        <f t="shared" si="0"/>
        <v>0</v>
      </c>
      <c r="M13" s="192"/>
      <c r="N13" s="23"/>
      <c r="O13" s="23"/>
      <c r="P13" s="23">
        <f t="shared" si="1"/>
        <v>0</v>
      </c>
      <c r="Q13" s="192"/>
      <c r="R13" s="23"/>
      <c r="S13" s="23"/>
      <c r="T13" s="23">
        <f t="shared" si="2"/>
        <v>0</v>
      </c>
      <c r="U13" s="192"/>
      <c r="V13" s="23"/>
      <c r="W13" s="23"/>
      <c r="X13" s="23">
        <f t="shared" si="3"/>
        <v>0</v>
      </c>
      <c r="Y13" s="192"/>
      <c r="Z13" s="154">
        <f t="shared" si="4"/>
        <v>0</v>
      </c>
      <c r="AA13" s="154">
        <f t="shared" si="4"/>
        <v>0</v>
      </c>
      <c r="AB13" s="23">
        <f t="shared" si="5"/>
        <v>0</v>
      </c>
      <c r="AC13" s="192"/>
    </row>
    <row r="14" spans="1:29" ht="37.5" customHeight="1">
      <c r="A14" s="185"/>
      <c r="B14" s="364" t="s">
        <v>393</v>
      </c>
      <c r="C14" s="365"/>
      <c r="D14" s="365"/>
      <c r="E14" s="365"/>
      <c r="F14" s="365"/>
      <c r="G14" s="365"/>
      <c r="H14" s="365"/>
      <c r="I14" s="365"/>
      <c r="J14" s="23"/>
      <c r="K14" s="23"/>
      <c r="L14" s="23">
        <f t="shared" si="0"/>
        <v>0</v>
      </c>
      <c r="M14" s="192"/>
      <c r="N14" s="23"/>
      <c r="O14" s="23"/>
      <c r="P14" s="23">
        <f t="shared" si="1"/>
        <v>0</v>
      </c>
      <c r="Q14" s="192"/>
      <c r="R14" s="23"/>
      <c r="S14" s="23"/>
      <c r="T14" s="23">
        <f t="shared" si="2"/>
        <v>0</v>
      </c>
      <c r="U14" s="192"/>
      <c r="V14" s="23"/>
      <c r="W14" s="23"/>
      <c r="X14" s="23">
        <f t="shared" si="3"/>
        <v>0</v>
      </c>
      <c r="Y14" s="192"/>
      <c r="Z14" s="154">
        <f t="shared" si="4"/>
        <v>0</v>
      </c>
      <c r="AA14" s="154">
        <f t="shared" si="4"/>
        <v>0</v>
      </c>
      <c r="AB14" s="23">
        <f t="shared" si="5"/>
        <v>0</v>
      </c>
      <c r="AC14" s="192"/>
    </row>
    <row r="15" spans="1:29" ht="20.100000000000001" customHeight="1">
      <c r="A15" s="185"/>
      <c r="B15" s="368" t="s">
        <v>362</v>
      </c>
      <c r="C15" s="368"/>
      <c r="D15" s="368"/>
      <c r="E15" s="368"/>
      <c r="F15" s="368"/>
      <c r="G15" s="368"/>
      <c r="H15" s="368"/>
      <c r="I15" s="368"/>
      <c r="J15" s="23"/>
      <c r="K15" s="23"/>
      <c r="L15" s="23">
        <f t="shared" si="0"/>
        <v>0</v>
      </c>
      <c r="M15" s="192"/>
      <c r="N15" s="23">
        <v>18820</v>
      </c>
      <c r="O15" s="23">
        <v>12576</v>
      </c>
      <c r="P15" s="23">
        <f t="shared" si="1"/>
        <v>-6244</v>
      </c>
      <c r="Q15" s="192"/>
      <c r="R15" s="23"/>
      <c r="S15" s="23"/>
      <c r="T15" s="23">
        <f t="shared" si="2"/>
        <v>0</v>
      </c>
      <c r="U15" s="192"/>
      <c r="V15" s="23"/>
      <c r="W15" s="23"/>
      <c r="X15" s="23">
        <f t="shared" si="3"/>
        <v>0</v>
      </c>
      <c r="Y15" s="192"/>
      <c r="Z15" s="154">
        <f t="shared" si="4"/>
        <v>18820</v>
      </c>
      <c r="AA15" s="154">
        <f t="shared" si="4"/>
        <v>12576</v>
      </c>
      <c r="AB15" s="23">
        <f t="shared" si="5"/>
        <v>-6244</v>
      </c>
      <c r="AC15" s="192">
        <f t="shared" si="9"/>
        <v>66.822529224229541</v>
      </c>
    </row>
    <row r="16" spans="1:29" ht="24.95" customHeight="1">
      <c r="A16" s="366" t="s">
        <v>172</v>
      </c>
      <c r="B16" s="367"/>
      <c r="C16" s="367"/>
      <c r="D16" s="367"/>
      <c r="E16" s="367"/>
      <c r="F16" s="367"/>
      <c r="G16" s="367"/>
      <c r="H16" s="367"/>
      <c r="I16" s="367"/>
      <c r="J16" s="193">
        <f t="shared" ref="J16:Z16" si="10">SUM(J10:J15)</f>
        <v>0</v>
      </c>
      <c r="K16" s="193">
        <f t="shared" si="10"/>
        <v>0</v>
      </c>
      <c r="L16" s="194">
        <f>SUM(L10:L15)</f>
        <v>0</v>
      </c>
      <c r="M16" s="195"/>
      <c r="N16" s="193">
        <f t="shared" si="10"/>
        <v>43791</v>
      </c>
      <c r="O16" s="193">
        <f t="shared" si="10"/>
        <v>37054</v>
      </c>
      <c r="P16" s="194">
        <f>SUM(P10:P15)</f>
        <v>-6737</v>
      </c>
      <c r="Q16" s="195">
        <f t="shared" si="6"/>
        <v>84.615560274942339</v>
      </c>
      <c r="R16" s="193">
        <f t="shared" si="10"/>
        <v>1170</v>
      </c>
      <c r="S16" s="193">
        <f t="shared" si="10"/>
        <v>1146</v>
      </c>
      <c r="T16" s="194">
        <f>SUM(T10:T15)</f>
        <v>-24</v>
      </c>
      <c r="U16" s="195">
        <f t="shared" si="7"/>
        <v>97.948717948717942</v>
      </c>
      <c r="V16" s="193">
        <f t="shared" si="10"/>
        <v>20800</v>
      </c>
      <c r="W16" s="193">
        <f t="shared" si="10"/>
        <v>21592</v>
      </c>
      <c r="X16" s="194">
        <f>SUM(X10:X15)</f>
        <v>792</v>
      </c>
      <c r="Y16" s="195">
        <f t="shared" si="8"/>
        <v>103.80769230769231</v>
      </c>
      <c r="Z16" s="193">
        <f t="shared" si="10"/>
        <v>65761</v>
      </c>
      <c r="AA16" s="193">
        <f>SUM(AA10:AA15)</f>
        <v>59792</v>
      </c>
      <c r="AB16" s="194">
        <f>SUM(AB10:AB15)</f>
        <v>-5969</v>
      </c>
      <c r="AC16" s="195">
        <f t="shared" si="9"/>
        <v>90.923191557305998</v>
      </c>
    </row>
    <row r="17" spans="1:32" ht="24.95" customHeight="1">
      <c r="A17" s="364" t="s">
        <v>394</v>
      </c>
      <c r="B17" s="365"/>
      <c r="C17" s="365"/>
      <c r="D17" s="365"/>
      <c r="E17" s="365"/>
      <c r="F17" s="365"/>
      <c r="G17" s="365"/>
      <c r="H17" s="365"/>
      <c r="I17" s="365"/>
      <c r="J17" s="196">
        <f>J16/Z16*100</f>
        <v>0</v>
      </c>
      <c r="K17" s="196">
        <f>K16/AA16*100</f>
        <v>0</v>
      </c>
      <c r="L17" s="197"/>
      <c r="M17" s="197"/>
      <c r="N17" s="196">
        <f>N16/Z16*100</f>
        <v>66.591140645671445</v>
      </c>
      <c r="O17" s="196">
        <f>O16/AA16*100</f>
        <v>61.971501204174473</v>
      </c>
      <c r="P17" s="197"/>
      <c r="Q17" s="197"/>
      <c r="R17" s="196">
        <f>R16/Z16*100</f>
        <v>1.7791700247867275</v>
      </c>
      <c r="S17" s="196">
        <f>S16/AA16*100</f>
        <v>1.9166443671394169</v>
      </c>
      <c r="T17" s="197"/>
      <c r="U17" s="197"/>
      <c r="V17" s="196">
        <f>V16/Z16*100</f>
        <v>31.629689329541826</v>
      </c>
      <c r="W17" s="196">
        <f>W16/AA16*100</f>
        <v>36.111854428686115</v>
      </c>
      <c r="X17" s="197"/>
      <c r="Y17" s="197"/>
      <c r="Z17" s="196">
        <f>SUM(J17,N17,R17,V17)</f>
        <v>100</v>
      </c>
      <c r="AA17" s="196">
        <f>SUM(K17,O17,S17,W17)</f>
        <v>100</v>
      </c>
      <c r="AB17" s="197"/>
      <c r="AC17" s="197"/>
    </row>
    <row r="18" spans="1:32" ht="15" customHeight="1">
      <c r="A18" s="198"/>
      <c r="B18" s="198"/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32" ht="15" customHeight="1">
      <c r="A19" s="198"/>
      <c r="B19" s="198"/>
      <c r="C19" s="198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32" ht="15" customHeight="1">
      <c r="A20" s="198"/>
      <c r="B20" s="198"/>
      <c r="C20" s="198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32" ht="20.25" customHeight="1">
      <c r="A21" s="198"/>
      <c r="B21" s="198"/>
      <c r="C21" s="4" t="s">
        <v>395</v>
      </c>
      <c r="D21" s="4"/>
      <c r="E21" s="4"/>
      <c r="F21" s="4"/>
      <c r="G21" s="4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32" ht="21.75" customHeight="1">
      <c r="A22" s="198"/>
      <c r="B22" s="198"/>
      <c r="C22" s="198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32" ht="21.75" customHeight="1">
      <c r="A23" s="198"/>
      <c r="B23" s="198"/>
      <c r="C23" s="198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32" ht="30" customHeight="1">
      <c r="A24" s="290" t="s">
        <v>384</v>
      </c>
      <c r="B24" s="329" t="s">
        <v>396</v>
      </c>
      <c r="C24" s="330"/>
      <c r="D24" s="277" t="s">
        <v>397</v>
      </c>
      <c r="E24" s="277"/>
      <c r="F24" s="277" t="s">
        <v>398</v>
      </c>
      <c r="G24" s="277"/>
      <c r="H24" s="277" t="s">
        <v>399</v>
      </c>
      <c r="I24" s="277"/>
      <c r="J24" s="277" t="s">
        <v>400</v>
      </c>
      <c r="K24" s="277"/>
      <c r="L24" s="277" t="s">
        <v>30</v>
      </c>
      <c r="M24" s="277"/>
      <c r="N24" s="277"/>
      <c r="O24" s="277"/>
      <c r="P24" s="277"/>
      <c r="Q24" s="277"/>
      <c r="R24" s="277"/>
      <c r="S24" s="277"/>
      <c r="T24" s="277"/>
      <c r="U24" s="277"/>
      <c r="V24" s="277" t="s">
        <v>401</v>
      </c>
      <c r="W24" s="277"/>
      <c r="X24" s="277"/>
      <c r="Y24" s="277"/>
      <c r="Z24" s="277"/>
      <c r="AA24" s="277" t="s">
        <v>402</v>
      </c>
      <c r="AB24" s="277"/>
      <c r="AC24" s="277"/>
      <c r="AD24" s="277"/>
      <c r="AE24" s="277"/>
      <c r="AF24" s="277"/>
    </row>
    <row r="25" spans="1:32" ht="31.5" customHeight="1">
      <c r="A25" s="290"/>
      <c r="B25" s="331"/>
      <c r="C25" s="332"/>
      <c r="D25" s="277"/>
      <c r="E25" s="277"/>
      <c r="F25" s="277"/>
      <c r="G25" s="277"/>
      <c r="H25" s="277"/>
      <c r="I25" s="277"/>
      <c r="J25" s="277"/>
      <c r="K25" s="277"/>
      <c r="L25" s="277" t="s">
        <v>403</v>
      </c>
      <c r="M25" s="277"/>
      <c r="N25" s="277" t="s">
        <v>404</v>
      </c>
      <c r="O25" s="277"/>
      <c r="P25" s="277" t="s">
        <v>405</v>
      </c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</row>
    <row r="26" spans="1:32" ht="114.75" customHeight="1">
      <c r="A26" s="290"/>
      <c r="B26" s="333"/>
      <c r="C26" s="334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 t="s">
        <v>406</v>
      </c>
      <c r="Q26" s="277"/>
      <c r="R26" s="277" t="s">
        <v>407</v>
      </c>
      <c r="S26" s="277"/>
      <c r="T26" s="277" t="s">
        <v>408</v>
      </c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</row>
    <row r="27" spans="1:32" ht="21.75" customHeight="1">
      <c r="A27" s="17">
        <v>1</v>
      </c>
      <c r="B27" s="261">
        <v>2</v>
      </c>
      <c r="C27" s="263"/>
      <c r="D27" s="277">
        <v>3</v>
      </c>
      <c r="E27" s="277"/>
      <c r="F27" s="277">
        <v>4</v>
      </c>
      <c r="G27" s="277"/>
      <c r="H27" s="277">
        <v>5</v>
      </c>
      <c r="I27" s="277"/>
      <c r="J27" s="277">
        <v>6</v>
      </c>
      <c r="K27" s="277"/>
      <c r="L27" s="261">
        <v>7</v>
      </c>
      <c r="M27" s="263"/>
      <c r="N27" s="261">
        <v>8</v>
      </c>
      <c r="O27" s="263"/>
      <c r="P27" s="277">
        <v>9</v>
      </c>
      <c r="Q27" s="277"/>
      <c r="R27" s="290">
        <v>10</v>
      </c>
      <c r="S27" s="290"/>
      <c r="T27" s="277">
        <v>11</v>
      </c>
      <c r="U27" s="277"/>
      <c r="V27" s="277">
        <v>12</v>
      </c>
      <c r="W27" s="277"/>
      <c r="X27" s="277"/>
      <c r="Y27" s="277"/>
      <c r="Z27" s="277"/>
      <c r="AA27" s="277">
        <v>13</v>
      </c>
      <c r="AB27" s="277"/>
      <c r="AC27" s="277"/>
      <c r="AD27" s="277"/>
      <c r="AE27" s="277"/>
      <c r="AF27" s="277"/>
    </row>
    <row r="28" spans="1:32" ht="21.75" customHeight="1">
      <c r="A28" s="200"/>
      <c r="B28" s="335"/>
      <c r="C28" s="336"/>
      <c r="D28" s="277"/>
      <c r="E28" s="277"/>
      <c r="F28" s="337"/>
      <c r="G28" s="337"/>
      <c r="H28" s="337"/>
      <c r="I28" s="337"/>
      <c r="J28" s="337"/>
      <c r="K28" s="337"/>
      <c r="L28" s="338"/>
      <c r="M28" s="339"/>
      <c r="N28" s="340">
        <f>SUM(P28,R28,T28)</f>
        <v>0</v>
      </c>
      <c r="O28" s="341"/>
      <c r="P28" s="337"/>
      <c r="Q28" s="337"/>
      <c r="R28" s="337"/>
      <c r="S28" s="337"/>
      <c r="T28" s="337"/>
      <c r="U28" s="337"/>
      <c r="V28" s="342"/>
      <c r="W28" s="342"/>
      <c r="X28" s="342"/>
      <c r="Y28" s="342"/>
      <c r="Z28" s="342"/>
      <c r="AA28" s="343"/>
      <c r="AB28" s="343"/>
      <c r="AC28" s="343"/>
      <c r="AD28" s="343"/>
      <c r="AE28" s="343"/>
      <c r="AF28" s="343"/>
    </row>
    <row r="29" spans="1:32" ht="21.75" customHeight="1">
      <c r="A29" s="200"/>
      <c r="B29" s="335"/>
      <c r="C29" s="336"/>
      <c r="D29" s="277"/>
      <c r="E29" s="277"/>
      <c r="F29" s="337"/>
      <c r="G29" s="337"/>
      <c r="H29" s="337"/>
      <c r="I29" s="337"/>
      <c r="J29" s="337"/>
      <c r="K29" s="337"/>
      <c r="L29" s="338"/>
      <c r="M29" s="339"/>
      <c r="N29" s="340">
        <f t="shared" ref="N29:N34" si="11">SUM(P29,R29,T29)</f>
        <v>0</v>
      </c>
      <c r="O29" s="341"/>
      <c r="P29" s="337"/>
      <c r="Q29" s="337"/>
      <c r="R29" s="337"/>
      <c r="S29" s="337"/>
      <c r="T29" s="337"/>
      <c r="U29" s="337"/>
      <c r="V29" s="342"/>
      <c r="W29" s="342"/>
      <c r="X29" s="342"/>
      <c r="Y29" s="342"/>
      <c r="Z29" s="342"/>
      <c r="AA29" s="343"/>
      <c r="AB29" s="343"/>
      <c r="AC29" s="343"/>
      <c r="AD29" s="343"/>
      <c r="AE29" s="343"/>
      <c r="AF29" s="343"/>
    </row>
    <row r="30" spans="1:32" ht="21.75" customHeight="1">
      <c r="A30" s="200"/>
      <c r="B30" s="335"/>
      <c r="C30" s="336"/>
      <c r="D30" s="277"/>
      <c r="E30" s="277"/>
      <c r="F30" s="337"/>
      <c r="G30" s="337"/>
      <c r="H30" s="337"/>
      <c r="I30" s="337"/>
      <c r="J30" s="337"/>
      <c r="K30" s="337"/>
      <c r="L30" s="338"/>
      <c r="M30" s="339"/>
      <c r="N30" s="340">
        <f t="shared" si="11"/>
        <v>0</v>
      </c>
      <c r="O30" s="341"/>
      <c r="P30" s="337"/>
      <c r="Q30" s="337"/>
      <c r="R30" s="337"/>
      <c r="S30" s="337"/>
      <c r="T30" s="337"/>
      <c r="U30" s="337"/>
      <c r="V30" s="342"/>
      <c r="W30" s="342"/>
      <c r="X30" s="342"/>
      <c r="Y30" s="342"/>
      <c r="Z30" s="342"/>
      <c r="AA30" s="343"/>
      <c r="AB30" s="343"/>
      <c r="AC30" s="343"/>
      <c r="AD30" s="343"/>
      <c r="AE30" s="343"/>
      <c r="AF30" s="343"/>
    </row>
    <row r="31" spans="1:32" ht="20.25" customHeight="1">
      <c r="A31" s="200"/>
      <c r="B31" s="335"/>
      <c r="C31" s="336"/>
      <c r="D31" s="277"/>
      <c r="E31" s="277"/>
      <c r="F31" s="337"/>
      <c r="G31" s="337"/>
      <c r="H31" s="337"/>
      <c r="I31" s="337"/>
      <c r="J31" s="337"/>
      <c r="K31" s="337"/>
      <c r="L31" s="338"/>
      <c r="M31" s="339"/>
      <c r="N31" s="340">
        <f t="shared" si="11"/>
        <v>0</v>
      </c>
      <c r="O31" s="341"/>
      <c r="P31" s="337"/>
      <c r="Q31" s="337"/>
      <c r="R31" s="337"/>
      <c r="S31" s="337"/>
      <c r="T31" s="337"/>
      <c r="U31" s="337"/>
      <c r="V31" s="342"/>
      <c r="W31" s="342"/>
      <c r="X31" s="342"/>
      <c r="Y31" s="342"/>
      <c r="Z31" s="342"/>
      <c r="AA31" s="343"/>
      <c r="AB31" s="343"/>
      <c r="AC31" s="343"/>
      <c r="AD31" s="343"/>
      <c r="AE31" s="343"/>
      <c r="AF31" s="343"/>
    </row>
    <row r="32" spans="1:32" ht="20.25" customHeight="1">
      <c r="A32" s="200"/>
      <c r="B32" s="335"/>
      <c r="C32" s="336"/>
      <c r="D32" s="277"/>
      <c r="E32" s="277"/>
      <c r="F32" s="337"/>
      <c r="G32" s="337"/>
      <c r="H32" s="337"/>
      <c r="I32" s="337"/>
      <c r="J32" s="337"/>
      <c r="K32" s="337"/>
      <c r="L32" s="338"/>
      <c r="M32" s="339"/>
      <c r="N32" s="340">
        <f t="shared" si="11"/>
        <v>0</v>
      </c>
      <c r="O32" s="341"/>
      <c r="P32" s="337"/>
      <c r="Q32" s="337"/>
      <c r="R32" s="337"/>
      <c r="S32" s="337"/>
      <c r="T32" s="337"/>
      <c r="U32" s="337"/>
      <c r="V32" s="342"/>
      <c r="W32" s="342"/>
      <c r="X32" s="342"/>
      <c r="Y32" s="342"/>
      <c r="Z32" s="342"/>
      <c r="AA32" s="343"/>
      <c r="AB32" s="343"/>
      <c r="AC32" s="343"/>
      <c r="AD32" s="343"/>
      <c r="AE32" s="343"/>
      <c r="AF32" s="343"/>
    </row>
    <row r="33" spans="1:32" ht="20.25" customHeight="1">
      <c r="A33" s="200"/>
      <c r="B33" s="335"/>
      <c r="C33" s="336"/>
      <c r="D33" s="277"/>
      <c r="E33" s="277"/>
      <c r="F33" s="337"/>
      <c r="G33" s="337"/>
      <c r="H33" s="337"/>
      <c r="I33" s="337"/>
      <c r="J33" s="337"/>
      <c r="K33" s="337"/>
      <c r="L33" s="338"/>
      <c r="M33" s="339"/>
      <c r="N33" s="340">
        <f t="shared" si="11"/>
        <v>0</v>
      </c>
      <c r="O33" s="341"/>
      <c r="P33" s="337"/>
      <c r="Q33" s="337"/>
      <c r="R33" s="337"/>
      <c r="S33" s="337"/>
      <c r="T33" s="337"/>
      <c r="U33" s="337"/>
      <c r="V33" s="342"/>
      <c r="W33" s="342"/>
      <c r="X33" s="342"/>
      <c r="Y33" s="342"/>
      <c r="Z33" s="342"/>
      <c r="AA33" s="343"/>
      <c r="AB33" s="343"/>
      <c r="AC33" s="343"/>
      <c r="AD33" s="343"/>
      <c r="AE33" s="343"/>
      <c r="AF33" s="343"/>
    </row>
    <row r="34" spans="1:32" ht="20.25" customHeight="1">
      <c r="A34" s="200"/>
      <c r="B34" s="335"/>
      <c r="C34" s="336"/>
      <c r="D34" s="277"/>
      <c r="E34" s="277"/>
      <c r="F34" s="337"/>
      <c r="G34" s="337"/>
      <c r="H34" s="337"/>
      <c r="I34" s="337"/>
      <c r="J34" s="337"/>
      <c r="K34" s="337"/>
      <c r="L34" s="338"/>
      <c r="M34" s="339"/>
      <c r="N34" s="340">
        <f t="shared" si="11"/>
        <v>0</v>
      </c>
      <c r="O34" s="341"/>
      <c r="P34" s="337"/>
      <c r="Q34" s="337"/>
      <c r="R34" s="337"/>
      <c r="S34" s="337"/>
      <c r="T34" s="337"/>
      <c r="U34" s="337"/>
      <c r="V34" s="342"/>
      <c r="W34" s="342"/>
      <c r="X34" s="342"/>
      <c r="Y34" s="342"/>
      <c r="Z34" s="342"/>
      <c r="AA34" s="343"/>
      <c r="AB34" s="343"/>
      <c r="AC34" s="343"/>
      <c r="AD34" s="343"/>
      <c r="AE34" s="343"/>
      <c r="AF34" s="343"/>
    </row>
    <row r="35" spans="1:32" ht="20.25" customHeight="1">
      <c r="A35" s="370" t="s">
        <v>172</v>
      </c>
      <c r="B35" s="371"/>
      <c r="C35" s="371"/>
      <c r="D35" s="371"/>
      <c r="E35" s="372"/>
      <c r="F35" s="344">
        <f>SUM(F28:F34)</f>
        <v>0</v>
      </c>
      <c r="G35" s="344"/>
      <c r="H35" s="344">
        <f>SUM(H28:H34)</f>
        <v>0</v>
      </c>
      <c r="I35" s="344"/>
      <c r="J35" s="344">
        <f>SUM(J28:J34)</f>
        <v>0</v>
      </c>
      <c r="K35" s="344"/>
      <c r="L35" s="344">
        <f>SUM(L28:L34)</f>
        <v>0</v>
      </c>
      <c r="M35" s="344"/>
      <c r="N35" s="344">
        <f>SUM(N28:N34)</f>
        <v>0</v>
      </c>
      <c r="O35" s="344"/>
      <c r="P35" s="344">
        <f>SUM(P28:P34)</f>
        <v>0</v>
      </c>
      <c r="Q35" s="344"/>
      <c r="R35" s="344">
        <f>SUM(R28:R34)</f>
        <v>0</v>
      </c>
      <c r="S35" s="344"/>
      <c r="T35" s="344">
        <f>SUM(T28:T34)</f>
        <v>0</v>
      </c>
      <c r="U35" s="344"/>
      <c r="V35" s="369"/>
      <c r="W35" s="369"/>
      <c r="X35" s="369"/>
      <c r="Y35" s="369"/>
      <c r="Z35" s="369"/>
      <c r="AA35" s="345"/>
      <c r="AB35" s="345"/>
      <c r="AC35" s="345"/>
      <c r="AD35" s="345"/>
      <c r="AE35" s="345"/>
      <c r="AF35" s="345"/>
    </row>
    <row r="36" spans="1:32" ht="20.25" customHeight="1">
      <c r="A36" s="198"/>
      <c r="B36" s="198"/>
      <c r="C36" s="198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32" ht="20.25" customHeight="1">
      <c r="A37" s="198"/>
      <c r="B37" s="198"/>
      <c r="C37" s="198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32" ht="20.25" customHeight="1">
      <c r="A38" s="198"/>
      <c r="B38" s="198"/>
      <c r="C38" s="198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32" ht="15" customHeight="1">
      <c r="A39" s="198"/>
      <c r="B39" s="288" t="s">
        <v>447</v>
      </c>
      <c r="C39" s="288"/>
      <c r="D39" s="288"/>
      <c r="E39" s="288"/>
      <c r="F39" s="288"/>
      <c r="G39" s="288"/>
      <c r="H39" s="199"/>
      <c r="I39" s="199"/>
      <c r="J39" s="363" t="s">
        <v>409</v>
      </c>
      <c r="K39" s="363"/>
      <c r="L39" s="363"/>
      <c r="M39" s="363"/>
      <c r="N39" s="363"/>
      <c r="O39" s="199"/>
      <c r="P39" s="199"/>
      <c r="Q39" s="199"/>
      <c r="R39" s="199"/>
      <c r="S39" s="199"/>
      <c r="T39" s="242" t="s">
        <v>419</v>
      </c>
      <c r="U39" s="242"/>
      <c r="V39" s="242"/>
      <c r="W39" s="242"/>
      <c r="X39" s="242"/>
    </row>
    <row r="40" spans="1:32" s="3" customFormat="1">
      <c r="B40" s="242" t="s">
        <v>410</v>
      </c>
      <c r="C40" s="242"/>
      <c r="D40" s="242"/>
      <c r="E40" s="242"/>
      <c r="F40" s="242"/>
      <c r="G40" s="242"/>
      <c r="H40" s="13"/>
      <c r="I40" s="13"/>
      <c r="J40" s="242" t="s">
        <v>154</v>
      </c>
      <c r="K40" s="242"/>
      <c r="L40" s="242"/>
      <c r="M40" s="242"/>
      <c r="N40" s="242"/>
      <c r="S40" s="2"/>
      <c r="T40" s="242" t="s">
        <v>152</v>
      </c>
      <c r="U40" s="242"/>
      <c r="V40" s="242"/>
      <c r="W40" s="242"/>
      <c r="X40" s="242"/>
    </row>
    <row r="41" spans="1:32" s="201" customFormat="1" ht="16.5" customHeight="1">
      <c r="C41" s="202"/>
      <c r="F41" s="203"/>
      <c r="G41" s="203"/>
      <c r="H41" s="203"/>
      <c r="I41" s="203"/>
      <c r="J41" s="203"/>
    </row>
    <row r="42" spans="1:32" s="3" customFormat="1"/>
    <row r="43" spans="1:32"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</row>
    <row r="44" spans="1:32"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</row>
    <row r="45" spans="1:32" ht="19.5" thickBot="1">
      <c r="C45" s="204"/>
      <c r="D45" s="204"/>
      <c r="E45" s="204"/>
      <c r="F45" s="204"/>
      <c r="G45" s="204"/>
      <c r="H45" s="204"/>
      <c r="I45" s="204"/>
      <c r="J45" s="204"/>
      <c r="K45" s="204"/>
      <c r="L45" s="205"/>
      <c r="M45" s="205"/>
      <c r="N45" s="205"/>
      <c r="O45" s="205"/>
      <c r="P45" s="205"/>
      <c r="Q45" s="205"/>
      <c r="R45" s="205"/>
      <c r="S45" s="205"/>
      <c r="T45" s="206"/>
      <c r="U45" s="206"/>
      <c r="V45" s="206"/>
      <c r="W45" s="206"/>
    </row>
    <row r="46" spans="1:32">
      <c r="C46" s="198"/>
    </row>
    <row r="49" spans="3:3" ht="19.5">
      <c r="C49" s="207"/>
    </row>
    <row r="50" spans="3:3" ht="19.5">
      <c r="C50" s="207"/>
    </row>
    <row r="51" spans="3:3" ht="19.5">
      <c r="C51" s="207"/>
    </row>
    <row r="52" spans="3:3" ht="19.5">
      <c r="C52" s="207"/>
    </row>
    <row r="53" spans="3:3" ht="19.5">
      <c r="C53" s="207"/>
    </row>
    <row r="54" spans="3:3" ht="19.5">
      <c r="C54" s="207"/>
    </row>
    <row r="55" spans="3:3" ht="19.5">
      <c r="C55" s="207"/>
    </row>
  </sheetData>
  <mergeCells count="166">
    <mergeCell ref="B9:I9"/>
    <mergeCell ref="B40:G40"/>
    <mergeCell ref="T40:X40"/>
    <mergeCell ref="J39:N39"/>
    <mergeCell ref="J40:N40"/>
    <mergeCell ref="B39:G39"/>
    <mergeCell ref="M7:M8"/>
    <mergeCell ref="B14:I14"/>
    <mergeCell ref="A17:I17"/>
    <mergeCell ref="B13:I13"/>
    <mergeCell ref="J7:J8"/>
    <mergeCell ref="K7:K8"/>
    <mergeCell ref="A16:I16"/>
    <mergeCell ref="B10:I10"/>
    <mergeCell ref="B11:I11"/>
    <mergeCell ref="B12:I12"/>
    <mergeCell ref="B15:I15"/>
    <mergeCell ref="O7:O8"/>
    <mergeCell ref="T39:X39"/>
    <mergeCell ref="V35:Z35"/>
    <mergeCell ref="A35:E35"/>
    <mergeCell ref="F35:G35"/>
    <mergeCell ref="H35:I35"/>
    <mergeCell ref="J35:K35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AA35:AF35"/>
    <mergeCell ref="N6:Q6"/>
    <mergeCell ref="V6:Y6"/>
    <mergeCell ref="V7:V8"/>
    <mergeCell ref="W7:W8"/>
    <mergeCell ref="N7:N8"/>
    <mergeCell ref="Y7:Y8"/>
    <mergeCell ref="Z7:Z8"/>
    <mergeCell ref="T33:U33"/>
    <mergeCell ref="V33:Z33"/>
    <mergeCell ref="AA33:AF33"/>
    <mergeCell ref="T34:U34"/>
    <mergeCell ref="V34:Z34"/>
    <mergeCell ref="AA34:AF34"/>
    <mergeCell ref="T31:U31"/>
    <mergeCell ref="V31:Z31"/>
    <mergeCell ref="AA31:AF31"/>
    <mergeCell ref="T32:U32"/>
    <mergeCell ref="V32:Z32"/>
    <mergeCell ref="AA32:AF32"/>
    <mergeCell ref="T29:U29"/>
    <mergeCell ref="V29:Z29"/>
    <mergeCell ref="AA29:AF29"/>
    <mergeCell ref="T30:U30"/>
    <mergeCell ref="L35:M35"/>
    <mergeCell ref="N35:O35"/>
    <mergeCell ref="P35:Q35"/>
    <mergeCell ref="R35:S35"/>
    <mergeCell ref="T35:U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V30:Z30"/>
    <mergeCell ref="AA30:AF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27:U27"/>
    <mergeCell ref="V27:Z27"/>
    <mergeCell ref="AA27:AF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Z28"/>
    <mergeCell ref="AA28:AF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A24:A26"/>
    <mergeCell ref="B24:C26"/>
    <mergeCell ref="D24:E26"/>
    <mergeCell ref="F24:G26"/>
    <mergeCell ref="H24:I26"/>
    <mergeCell ref="J24:K26"/>
    <mergeCell ref="L24:U24"/>
    <mergeCell ref="V24:Z26"/>
    <mergeCell ref="AA24:AF26"/>
    <mergeCell ref="L25:M26"/>
    <mergeCell ref="N25:O26"/>
    <mergeCell ref="P25:U25"/>
    <mergeCell ref="P26:Q26"/>
    <mergeCell ref="R26:S26"/>
    <mergeCell ref="T26:U26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3Таблиця 6</oddHeader>
  </headerFooter>
  <ignoredErrors>
    <ignoredError sqref="AB17:AC17 J16" formulaRange="1"/>
    <ignoredError sqref="X17:Y17 L17 J17 M17:N17 P17:R17 T17:V17" evalError="1" formulaRange="1"/>
    <ignoredError sqref="Z17:AA17 K17 O17 S17 W17 Q11:Q12 U11:U12 Y11:Y12" evalError="1"/>
    <ignoredError sqref="Z16 N16 V16:W16 R16:S16" evalError="1" formula="1" formulaRange="1"/>
    <ignoredError sqref="Q16 U16 Y16" evalError="1" formula="1"/>
    <ignoredError sqref="T16 X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Acer</cp:lastModifiedBy>
  <cp:revision/>
  <cp:lastPrinted>2026-02-16T11:01:06Z</cp:lastPrinted>
  <dcterms:created xsi:type="dcterms:W3CDTF">2003-03-13T16:00:22Z</dcterms:created>
  <dcterms:modified xsi:type="dcterms:W3CDTF">2026-03-09T15:19:17Z</dcterms:modified>
  <cp:category/>
  <cp:contentStatus/>
</cp:coreProperties>
</file>